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ector\Desktop\"/>
    </mc:Choice>
  </mc:AlternateContent>
  <xr:revisionPtr revIDLastSave="0" documentId="13_ncr:1_{1D39B0ED-1A68-4043-9561-1318FA3D014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ATRIZ" sheetId="2" state="hidden" r:id="rId1"/>
    <sheet name="MAPA" sheetId="3" r:id="rId2"/>
    <sheet name="PTAR" sheetId="4" state="hidden" r:id="rId3"/>
  </sheets>
  <definedNames>
    <definedName name="_xlnm.Print_Area" localSheetId="1">MAPA!$A$1:$G$81</definedName>
    <definedName name="_xlnm.Print_Area" localSheetId="0">MATRIZ!$A$1:$AI$44</definedName>
    <definedName name="_xlnm.Print_Area" localSheetId="2">PTAR!$B$1:$P$29</definedName>
  </definedNames>
  <calcPr calcId="191029"/>
</workbook>
</file>

<file path=xl/calcChain.xml><?xml version="1.0" encoding="utf-8"?>
<calcChain xmlns="http://schemas.openxmlformats.org/spreadsheetml/2006/main">
  <c r="F28" i="4" l="1"/>
  <c r="F26" i="4"/>
  <c r="F24" i="4"/>
  <c r="F22" i="4"/>
  <c r="E28" i="4"/>
  <c r="E26" i="4"/>
  <c r="E24" i="4"/>
  <c r="E22" i="4"/>
  <c r="F20" i="4"/>
  <c r="E20" i="4"/>
  <c r="F18" i="4"/>
  <c r="E18" i="4"/>
  <c r="F16" i="4"/>
  <c r="E16" i="4"/>
  <c r="F14" i="4"/>
  <c r="E14" i="4"/>
  <c r="F11" i="4"/>
  <c r="E11" i="4"/>
  <c r="F9" i="4"/>
  <c r="E9" i="4"/>
  <c r="AD39" i="2"/>
  <c r="AD36" i="2"/>
  <c r="AG39" i="2"/>
  <c r="AD42" i="2"/>
  <c r="AG36" i="2"/>
  <c r="AF36" i="2"/>
  <c r="AE36" i="2"/>
  <c r="D10" i="3"/>
  <c r="O19" i="2"/>
  <c r="AF39" i="2"/>
  <c r="AE39" i="2"/>
  <c r="C18" i="3"/>
  <c r="E18" i="3" s="1"/>
  <c r="B18" i="3"/>
  <c r="J18" i="4"/>
  <c r="J17" i="4"/>
  <c r="J16" i="4"/>
  <c r="J15" i="4"/>
  <c r="J14" i="4"/>
  <c r="J13" i="4"/>
  <c r="J11" i="4"/>
  <c r="J20" i="4"/>
  <c r="J22" i="4"/>
  <c r="J23" i="4"/>
  <c r="J24" i="4"/>
  <c r="J26" i="4"/>
  <c r="J28" i="4"/>
  <c r="K28" i="4"/>
  <c r="K26" i="4"/>
  <c r="K24" i="4"/>
  <c r="K22" i="4"/>
  <c r="K20" i="4"/>
  <c r="K18" i="4"/>
  <c r="K16" i="4"/>
  <c r="K14" i="4"/>
  <c r="K11" i="4"/>
  <c r="J9" i="4"/>
  <c r="J10" i="4"/>
  <c r="K9" i="4"/>
  <c r="L26" i="4"/>
  <c r="I26" i="4"/>
  <c r="H26" i="4"/>
  <c r="H28" i="4"/>
  <c r="D26" i="4"/>
  <c r="C26" i="4"/>
  <c r="B26" i="4"/>
  <c r="X39" i="2"/>
  <c r="Y39" i="2" s="1"/>
  <c r="O39" i="2"/>
  <c r="Z13" i="2"/>
  <c r="Y13" i="2"/>
  <c r="AA13" i="2"/>
  <c r="AA19" i="2"/>
  <c r="AG24" i="2"/>
  <c r="AF24" i="2"/>
  <c r="AE24" i="2"/>
  <c r="AD24" i="2"/>
  <c r="AF19" i="2"/>
  <c r="AA16" i="2"/>
  <c r="AD19" i="2"/>
  <c r="AG19" i="2"/>
  <c r="AE19" i="2"/>
  <c r="C28" i="4"/>
  <c r="C24" i="4"/>
  <c r="I28" i="4"/>
  <c r="L28" i="4"/>
  <c r="L24" i="4"/>
  <c r="I24" i="4"/>
  <c r="H24" i="4"/>
  <c r="X36" i="2"/>
  <c r="Z36" i="2" s="1"/>
  <c r="D24" i="4"/>
  <c r="D28" i="4"/>
  <c r="AE42" i="2"/>
  <c r="AE13" i="2"/>
  <c r="AD13" i="2"/>
  <c r="AF42" i="2"/>
  <c r="AG42" i="2"/>
  <c r="AG13" i="2"/>
  <c r="AF13" i="2"/>
  <c r="AF16" i="2"/>
  <c r="AG16" i="2"/>
  <c r="O36" i="2"/>
  <c r="B28" i="4"/>
  <c r="B24" i="4"/>
  <c r="C17" i="3"/>
  <c r="D17" i="3" s="1"/>
  <c r="C19" i="3"/>
  <c r="E19" i="3" s="1"/>
  <c r="B19" i="3"/>
  <c r="B17" i="3"/>
  <c r="B15" i="3"/>
  <c r="I23" i="4"/>
  <c r="L22" i="4"/>
  <c r="L20" i="4"/>
  <c r="I22" i="4"/>
  <c r="I20" i="4"/>
  <c r="L18" i="4"/>
  <c r="I18" i="4"/>
  <c r="L16" i="4"/>
  <c r="I17" i="4"/>
  <c r="I16" i="4"/>
  <c r="L14" i="4"/>
  <c r="I15" i="4"/>
  <c r="I14" i="4"/>
  <c r="L11" i="4"/>
  <c r="I13" i="4"/>
  <c r="I11" i="4"/>
  <c r="H22" i="4"/>
  <c r="H20" i="4"/>
  <c r="H18" i="4"/>
  <c r="H16" i="4"/>
  <c r="H14" i="4"/>
  <c r="H13" i="4"/>
  <c r="H11" i="4"/>
  <c r="D22" i="4"/>
  <c r="D20" i="4"/>
  <c r="D18" i="4"/>
  <c r="D16" i="4"/>
  <c r="D14" i="4"/>
  <c r="D11" i="4"/>
  <c r="C22" i="4"/>
  <c r="C20" i="4"/>
  <c r="C18" i="4"/>
  <c r="C16" i="4"/>
  <c r="C14" i="4"/>
  <c r="C11" i="4"/>
  <c r="D18" i="3" l="1"/>
  <c r="F18" i="3" s="1"/>
  <c r="G9" i="4"/>
  <c r="G26" i="4"/>
  <c r="Z39" i="2"/>
  <c r="Y36" i="2"/>
  <c r="D19" i="3"/>
  <c r="E17" i="3"/>
  <c r="G24" i="4"/>
  <c r="G11" i="4"/>
  <c r="G20" i="4"/>
  <c r="G28" i="4"/>
  <c r="G14" i="4"/>
  <c r="G16" i="4"/>
  <c r="G18" i="4"/>
  <c r="G22" i="4"/>
  <c r="B22" i="4"/>
  <c r="B20" i="4"/>
  <c r="B18" i="4"/>
  <c r="B16" i="4"/>
  <c r="B14" i="4"/>
  <c r="B11" i="4"/>
  <c r="L9" i="4"/>
  <c r="I10" i="4"/>
  <c r="I9" i="4"/>
  <c r="H9" i="4"/>
  <c r="D9" i="4"/>
  <c r="C9" i="4"/>
  <c r="B9" i="4"/>
  <c r="C16" i="3" l="1"/>
  <c r="E16" i="3" s="1"/>
  <c r="B16" i="3"/>
  <c r="C15" i="3"/>
  <c r="E15" i="3" s="1"/>
  <c r="C14" i="3"/>
  <c r="E14" i="3" s="1"/>
  <c r="B14" i="3"/>
  <c r="C13" i="3"/>
  <c r="E13" i="3" s="1"/>
  <c r="B13" i="3"/>
  <c r="C12" i="3"/>
  <c r="B12" i="3"/>
  <c r="C11" i="3"/>
  <c r="E11" i="3" s="1"/>
  <c r="B11" i="3"/>
  <c r="C10" i="3"/>
  <c r="B10" i="3"/>
  <c r="X34" i="2"/>
  <c r="Y34" i="2" s="1"/>
  <c r="O24" i="2"/>
  <c r="Z24" i="2"/>
  <c r="X42" i="2"/>
  <c r="Z42" i="2" s="1"/>
  <c r="O42" i="2"/>
  <c r="AG32" i="2"/>
  <c r="AF32" i="2"/>
  <c r="AE32" i="2"/>
  <c r="AD32" i="2"/>
  <c r="AA32" i="2"/>
  <c r="X32" i="2"/>
  <c r="Y32" i="2" s="1"/>
  <c r="O32" i="2"/>
  <c r="AG28" i="2"/>
  <c r="AF28" i="2"/>
  <c r="AE28" i="2"/>
  <c r="AD28" i="2"/>
  <c r="X28" i="2"/>
  <c r="Z28" i="2" s="1"/>
  <c r="O28" i="2"/>
  <c r="AG21" i="2"/>
  <c r="AF21" i="2"/>
  <c r="AE21" i="2"/>
  <c r="AD21" i="2"/>
  <c r="X21" i="2"/>
  <c r="Z21" i="2" s="1"/>
  <c r="O21" i="2"/>
  <c r="X20" i="2"/>
  <c r="Z20" i="2" s="1"/>
  <c r="X19" i="2"/>
  <c r="Y19" i="2" s="1"/>
  <c r="X17" i="2"/>
  <c r="AE16" i="2"/>
  <c r="AD16" i="2"/>
  <c r="X16" i="2"/>
  <c r="O16" i="2"/>
  <c r="X15" i="2"/>
  <c r="O13" i="2"/>
  <c r="D12" i="3" l="1"/>
  <c r="F12" i="3" s="1"/>
  <c r="E12" i="3"/>
  <c r="Z16" i="2"/>
  <c r="Y16" i="2"/>
  <c r="Z34" i="2"/>
  <c r="D16" i="3"/>
  <c r="F16" i="3" s="1"/>
  <c r="F19" i="3"/>
  <c r="E10" i="3"/>
  <c r="F10" i="3" s="1"/>
  <c r="D11" i="3"/>
  <c r="F11" i="3" s="1"/>
  <c r="D13" i="3"/>
  <c r="F13" i="3" s="1"/>
  <c r="D15" i="3"/>
  <c r="F15" i="3" s="1"/>
  <c r="F17" i="3"/>
  <c r="D14" i="3"/>
  <c r="F14" i="3" s="1"/>
  <c r="Y24" i="2"/>
  <c r="Z19" i="2"/>
  <c r="Y20" i="2"/>
  <c r="Z32" i="2"/>
  <c r="Y42" i="2"/>
  <c r="Y21" i="2"/>
  <c r="Y28" i="2"/>
</calcChain>
</file>

<file path=xl/sharedStrings.xml><?xml version="1.0" encoding="utf-8"?>
<sst xmlns="http://schemas.openxmlformats.org/spreadsheetml/2006/main" count="388" uniqueCount="206">
  <si>
    <t xml:space="preserve"> </t>
  </si>
  <si>
    <t>I. EVALUACIÓN DE RIESGOS</t>
  </si>
  <si>
    <t>II. EVALUACIÓN DE LOS CONTROLES</t>
  </si>
  <si>
    <t>III. VALORACIÓN DE RIESGO VS CONTROLES</t>
  </si>
  <si>
    <t>IV. MAPA DE RIESGOS</t>
  </si>
  <si>
    <t xml:space="preserve">V. ESTRATEGAS Y ACCIONES </t>
  </si>
  <si>
    <t>No. de Riesgo</t>
  </si>
  <si>
    <t>Unidad Administrativa</t>
  </si>
  <si>
    <t>Alineación a estrategias, objetivos o metas institucionales</t>
  </si>
  <si>
    <t>Riesgo</t>
  </si>
  <si>
    <t>Nivel de decisión del riesgo</t>
  </si>
  <si>
    <t>Clasificación del riesgo</t>
  </si>
  <si>
    <t>Factor</t>
  </si>
  <si>
    <t>Posible efecto del riesgo</t>
  </si>
  <si>
    <t>Valoración Inicial</t>
  </si>
  <si>
    <t>¿Tiene controles?</t>
  </si>
  <si>
    <t>Control</t>
  </si>
  <si>
    <t>Determinación de la suficiencia o deficiencia del Control</t>
  </si>
  <si>
    <t>Riesgo controlado suficientemente</t>
  </si>
  <si>
    <t>VALORACIÓN FINAL</t>
  </si>
  <si>
    <t>UBICACIÓN DE CUADRANTES</t>
  </si>
  <si>
    <t>Estrategia para administrar el riesgo</t>
  </si>
  <si>
    <t>Descripción de acciones</t>
  </si>
  <si>
    <t>Selección</t>
  </si>
  <si>
    <t>Descripción</t>
  </si>
  <si>
    <t>No. de factor</t>
  </si>
  <si>
    <t>Clasificación</t>
  </si>
  <si>
    <t>Tipo</t>
  </si>
  <si>
    <t>Grado de Impacto</t>
  </si>
  <si>
    <t>Probabilidad de ocurrencia</t>
  </si>
  <si>
    <t>Cuadrante</t>
  </si>
  <si>
    <t>No.</t>
  </si>
  <si>
    <t>Está documentado</t>
  </si>
  <si>
    <t>Está formalizado</t>
  </si>
  <si>
    <t>Se aplica</t>
  </si>
  <si>
    <t>Es efectivo</t>
  </si>
  <si>
    <t>Resultado de la determinación</t>
  </si>
  <si>
    <t xml:space="preserve">I </t>
  </si>
  <si>
    <t>II</t>
  </si>
  <si>
    <t>III</t>
  </si>
  <si>
    <t>IV</t>
  </si>
  <si>
    <t>Unidad de Informática</t>
  </si>
  <si>
    <t>Objetivo</t>
  </si>
  <si>
    <t xml:space="preserve">Administración de la red de internet, wifi, datos y comunicación de forma adecuada </t>
  </si>
  <si>
    <t>Directivo</t>
  </si>
  <si>
    <t>De TIC´s</t>
  </si>
  <si>
    <t>TIC's</t>
  </si>
  <si>
    <t>Externo</t>
  </si>
  <si>
    <t>Retrasos en las actividades internas y externas que realizan los servidores públicos del Congreso</t>
  </si>
  <si>
    <t>Si</t>
  </si>
  <si>
    <t>Verificación de la estabilidad de la red</t>
  </si>
  <si>
    <t>Detectivo</t>
  </si>
  <si>
    <t>No</t>
  </si>
  <si>
    <t>Deficiente</t>
  </si>
  <si>
    <t>REDUCIR EL RIESGO</t>
  </si>
  <si>
    <t>Infraestructura de red obsoleta e insuficiente</t>
  </si>
  <si>
    <t>Interno</t>
  </si>
  <si>
    <t>Forticlient</t>
  </si>
  <si>
    <t>Preventivo</t>
  </si>
  <si>
    <t>Dirección de Cumunicación social</t>
  </si>
  <si>
    <t>Técnico-Administrativo</t>
  </si>
  <si>
    <t>Humano</t>
  </si>
  <si>
    <t xml:space="preserve">Correctivo </t>
  </si>
  <si>
    <t>Administrativo</t>
  </si>
  <si>
    <t>Coordinación de Asesoría</t>
  </si>
  <si>
    <t>Legal</t>
  </si>
  <si>
    <t>Normativo</t>
  </si>
  <si>
    <t>Que los decretos no queden aprobados para su publicación.</t>
  </si>
  <si>
    <t>Instituto de Estudios Legislativos</t>
  </si>
  <si>
    <t>Dirección de Recursos Humanos</t>
  </si>
  <si>
    <t>De recursos humanos</t>
  </si>
  <si>
    <t>Servicios Generales</t>
  </si>
  <si>
    <t>Sin un seguimiento adecuado, es más probable que los activos se extravíen o sean utilizados incorrectamente, lo que puede resultar en una pérdida financiera para la institución.</t>
  </si>
  <si>
    <t>Contabilidad</t>
  </si>
  <si>
    <t xml:space="preserve">Supervisar el cumplimento a la normatividad aplicable para el registro contable presupuestal  </t>
  </si>
  <si>
    <t>No se cuentan con controles</t>
  </si>
  <si>
    <t>NO</t>
  </si>
  <si>
    <t>R I E S G O</t>
  </si>
  <si>
    <t>III. VALORACIÓN
DE RIESGOS VS. CONTROLES</t>
  </si>
  <si>
    <t>CUADRANTE</t>
  </si>
  <si>
    <t>Valoración Final</t>
  </si>
  <si>
    <t>GRADO DE 
IMPACTO</t>
  </si>
  <si>
    <t>PROBABILIDAD
DE OCURRENCIA</t>
  </si>
  <si>
    <t>Descripción del riesgo</t>
  </si>
  <si>
    <t>Calificación del Riesgo</t>
  </si>
  <si>
    <t>Estrategia</t>
  </si>
  <si>
    <t>No. de Factor</t>
  </si>
  <si>
    <t>Factor de Riesgo</t>
  </si>
  <si>
    <t>Descripción de la acción de control</t>
  </si>
  <si>
    <t>Responsable</t>
  </si>
  <si>
    <t>Fecha de Inicio</t>
  </si>
  <si>
    <t>Fecha de Termino</t>
  </si>
  <si>
    <t>Medios de Verificación</t>
  </si>
  <si>
    <t>Estategía</t>
  </si>
  <si>
    <t>De corrupción</t>
  </si>
  <si>
    <t>Otros</t>
  </si>
  <si>
    <t>Adquisición de la infraestructura de la red.</t>
  </si>
  <si>
    <t>Imprimir la verificación del CFDI.</t>
  </si>
  <si>
    <t>Anexar al expediente correponidente la verificación del CFDI.</t>
  </si>
  <si>
    <t>Los CFDI tengan un estatus de cancelado en el portal del SAT y se reciba sin verificarlo, ocasionando una afectacion presupuestal.</t>
  </si>
  <si>
    <t>Los registros de iniciativas o asuntos generales.</t>
  </si>
  <si>
    <t>Programa de servicios sociales insuficiente.</t>
  </si>
  <si>
    <t>Falta de un espacio designado para los bienes a desincorporar</t>
  </si>
  <si>
    <t>Falta de control de los bienes a desincorporar</t>
  </si>
  <si>
    <t>No existe un control</t>
  </si>
  <si>
    <t>Sistema de inventario</t>
  </si>
  <si>
    <t>Control de bienes a desincorporar con ubicación fisica del bien.</t>
  </si>
  <si>
    <t>MAPA DE RIESGOS DEL CONGRESO DEL ESTADO LIBRE Y SOBERANO DE HIDALGO</t>
  </si>
  <si>
    <t xml:space="preserve"> MATRIZ DE RIESGOS DEL CONGRESO DEL ESTADO LIBRE Y SOBERANO DE HIDALGO</t>
  </si>
  <si>
    <t>Pérdida del servicio del proveedor de internet</t>
  </si>
  <si>
    <t>La disposición esta desfasada con la exigencia de las sesiones</t>
  </si>
  <si>
    <t>Falta de revisión por disposición ya que la ley marca 16 horas para la revisión oportuna</t>
  </si>
  <si>
    <t>Apoyo al personal para la revisión de documentos en cartera</t>
  </si>
  <si>
    <t>No se cuenta con una persona que revise y verifique en la plataforma del SAT el estatus de los documentos</t>
  </si>
  <si>
    <t>Pruebas e implementación de la infraestructura de la red.</t>
  </si>
  <si>
    <t>Entrega de información al Comité de Adquisiciones para realización de las bases y lo relacionado a la licitación.</t>
  </si>
  <si>
    <t>Alta, reasignación y/o reubicación de un bien mueble (Usuario, lugar o área) y parque vehicular.</t>
  </si>
  <si>
    <t>Resguardos actualizados.</t>
  </si>
  <si>
    <t>Actualización del sistema de bienes</t>
  </si>
  <si>
    <t>Programa "Conoce tu congreso" realizado sin entrega de aviso de privacidad y/o carta de consentimiento para el uso de imagen de niñas, niños y adolescentes.</t>
  </si>
  <si>
    <t>Implementación de aviso de privacidad o consentimiento.</t>
  </si>
  <si>
    <t>Supervisión de la correcta implementación</t>
  </si>
  <si>
    <t>Implementacion de aviso de privacidad y/o carta de consentimiento para evitar futuros problemas legales.</t>
  </si>
  <si>
    <t>capacitar sobre la tecnica legislativa al persona que integra la coordinacion de asesoria</t>
  </si>
  <si>
    <t>Entrega de los resolutivos fuera de los plazos legales establecidos</t>
  </si>
  <si>
    <t>Incumplimiento de la Ley Orgánica del Poder Legislativo del Estado de Hidalgo y del Reglamento Ley Orgánica del Poder Legislativo del Estado de Hidalgo</t>
  </si>
  <si>
    <t>capacitacion de personal</t>
  </si>
  <si>
    <t>Correccion documental</t>
  </si>
  <si>
    <t>Actualización del Manual de comprobación de la partida para conocimiento de las y los servidores públicos que realizan erogaciones por este concepto</t>
  </si>
  <si>
    <t>Capacitar a las y los servidores públicos para la aplicación normativa para no caer en observaciones.</t>
  </si>
  <si>
    <t>Dar a conocer a los servidores públicos el documento autorizado.</t>
  </si>
  <si>
    <t>Mesas de trabajo con áreas de control (seguridad interna y el órgano interno de control), para verificar puntos débiles y/o detectados.</t>
  </si>
  <si>
    <t>Implementación de estrategias para el control de entradas, salidas, permisos y exencion del checador.</t>
  </si>
  <si>
    <t>Difusión de lineamientos internos en medios impresos y digitales</t>
  </si>
  <si>
    <t>Realización de estrategias para controlar las entradas, salidas, permisos y exencion del checador</t>
  </si>
  <si>
    <t>Ejecución de los programas de comunicación social y de relaciones públicas realizado de forma inadecuada</t>
  </si>
  <si>
    <t>Ejecutar los programas de comunicación social y de relaciones públicas del Congreso del Estado de Hidalgo.</t>
  </si>
  <si>
    <t>Falta de capacitación del personal de comunicación social</t>
  </si>
  <si>
    <t>No realizar la transmision en vivo de manera completa.</t>
  </si>
  <si>
    <t>Elaborar y autorizar un plan de mantenimiento con designación de responsables</t>
  </si>
  <si>
    <t xml:space="preserve">Red de internet, wifi, datos y comunicación administrada de forma inadecuada </t>
  </si>
  <si>
    <t>1) Elaborar un diagnostico de TICs. 2) Elaborar y autorizar un plan de mantenimiento con designación de responsables.</t>
  </si>
  <si>
    <t>1) Actualizacion del manual de transmision a las diferentes locaciones del congreso con designación de responsables. 2) Implementación de bitacora de incidencias de las transmisiones en vivo.</t>
  </si>
  <si>
    <t>1) Capacitación del personal de comunicación social con relacion a la transmision en vivo. 2) Evaluacion del rendimiento del personal.</t>
  </si>
  <si>
    <t>Afectación y/o observaciones por parte de la ASEH hacia el congreso</t>
  </si>
  <si>
    <t>Falta de aviso de privacidad y/o carta de consentimiento en el programa "Conoce tu congreso"</t>
  </si>
  <si>
    <t>Afectación y/o observaciones por parte de la auditoria federal y estatal hacia el congreso.</t>
  </si>
  <si>
    <t>Falta de atención a los lineamientos de las personas servidoras públicas</t>
  </si>
  <si>
    <t>31 de diciembre de 2025</t>
  </si>
  <si>
    <t>01 de enero de 2025</t>
  </si>
  <si>
    <t>Carlos Gamiño Sánchez</t>
  </si>
  <si>
    <t>Ernesto Armando Sánchez López</t>
  </si>
  <si>
    <t>Jesus Lopez Serrano</t>
  </si>
  <si>
    <t>Diego Tepach Cobos</t>
  </si>
  <si>
    <t>Guadalupe Flores Téllez</t>
  </si>
  <si>
    <t>NA</t>
  </si>
  <si>
    <t>Alán Mijail Hernández Segovia</t>
  </si>
  <si>
    <t>Eduardo López Palma</t>
  </si>
  <si>
    <t>Diagnostico y mapeo del proceso legislativo.</t>
  </si>
  <si>
    <t>Implementar un sistema de gestion del proceso legislativo que centralice los tramites administrativos, el seguimiento de iniciativas y proyectos, y la actualizacion de registros y documentos en tiempo real.</t>
  </si>
  <si>
    <t>Designacion de responsables para el uso del sistema y mesas de trabajo con las areas involucradas (SSL, IEL, C.A., UI).</t>
  </si>
  <si>
    <t>Emisión de resolutivos de asuntos turnados a comisiones realizado inadecuadamente</t>
  </si>
  <si>
    <t>Diseñar e implementar un manual que permita una adecuada emisión de resolutivos.</t>
  </si>
  <si>
    <t>Diseñar semaforización seguimiento. 2) designacion de responsables. 3) evaluacion del cumplimiento.</t>
  </si>
  <si>
    <t>Secretaría de Servicios Legislativos</t>
  </si>
  <si>
    <t>Revisión de status y manejo con medios institucionales.</t>
  </si>
  <si>
    <t>Control de entrada, salidas, permisos y exención del checador implementado de forma inadecuada</t>
  </si>
  <si>
    <t>Gestion para la actualización del comité de desincorporación de bienes</t>
  </si>
  <si>
    <t>Informe Financieros Ficticios de CFDI y XML recibido con estatus de cancelado</t>
  </si>
  <si>
    <t>Utilización de los recursos asignados y las facultades atribuidas para fines distintos a los legales en la comprobación de la partida 399004 Desarrollo parlamentario</t>
  </si>
  <si>
    <t>Vulnerar la confianza de las personas que nos visitan</t>
  </si>
  <si>
    <t>CEPCI</t>
  </si>
  <si>
    <t>Capacitación en materia ética de altos mandos, diputados y personal a su cargo, cubiertas insuficientemente</t>
  </si>
  <si>
    <t>Proponer acciones de fomento a la integridad y ética pública dirigidas al Congreso en lo general, y dar
seguimiento a su cumplimiento.</t>
  </si>
  <si>
    <t>Falta de sensibilización en materia ética de altos mandos, diputados y personal a su cargo</t>
  </si>
  <si>
    <t>No identificar hechos o conductas contrarios a la ética que puedan causar un menoscabo a la integridad de los servidores públicos</t>
  </si>
  <si>
    <t>Capacitaciones de sensibilización en materia ética a altos mandos, diputados y personal a su cargo.</t>
  </si>
  <si>
    <t>Evaluaciones al personal capacitado</t>
  </si>
  <si>
    <t>Informe de resultados obtenidos</t>
  </si>
  <si>
    <t>Constancia anual de participación</t>
  </si>
  <si>
    <t>Diagnostico. Plan de mantenimiento. Manual de transmision actualizado. Bitacora de incidencias. Capacitacion y evaluación.</t>
  </si>
  <si>
    <t>Manual. Semaforización. Evaluacion.</t>
  </si>
  <si>
    <t>Diagnostico. Sistema. Evaluacion</t>
  </si>
  <si>
    <t>Manual actualizado. Difusion del manual. Capacitaciones.</t>
  </si>
  <si>
    <t>Actualizacion del comité. Control de bienes. Resguardos. Sistema actualizado.</t>
  </si>
  <si>
    <t>Estrategias. Difusion y supervision</t>
  </si>
  <si>
    <t>Implementacion de aviso de privacidad y/o carta de consentimiento</t>
  </si>
  <si>
    <t>Mesas de trabajo con informatica. Para revisar temas de la pagina institucional IEL.</t>
  </si>
  <si>
    <t>Actualización del manual existente en conjunto con el órgano interno de control y la coordinación de asesoría para su revisión y visto bueno.</t>
  </si>
  <si>
    <t>Revisar en la plataforma del SAT los CFDI entregados por el proveedor.</t>
  </si>
  <si>
    <t>Alejandra Escamilla Serrano</t>
  </si>
  <si>
    <t>Muestreo de las verificaciones de los CFDI hechas</t>
  </si>
  <si>
    <t>Grado de impacto</t>
  </si>
  <si>
    <t>Oficios y/o minutas de entrega de informácion, fallo de la licitación, pruebas tecnicas y fotografias de la implementacion</t>
  </si>
  <si>
    <t>PROGRAMA DE TRABAJO DE ADMINISTRACIÓN DE RIESGOS</t>
  </si>
  <si>
    <t>Falta de un plan de mantenimiento de equipos de tic.</t>
  </si>
  <si>
    <t>Falta de actualización del manual de transmisión a las diferentes locaciones del congreso.</t>
  </si>
  <si>
    <t>Emisión deficiente de los resolutivos realizados por los secretarios técnicos.</t>
  </si>
  <si>
    <t>Realizar bitácora de incidencias</t>
  </si>
  <si>
    <t>Actualización del manual de las transmisiones en vivo</t>
  </si>
  <si>
    <t>Interacción permanente en las actividades del proceso legislativo en coordinación con los órganos auxiliares realizado de forma inadecuada</t>
  </si>
  <si>
    <t>No existe una política de la unidad de apoyo técnico con la finalidad de ampliar los tiempos para su efectiva revisión y estudio.</t>
  </si>
  <si>
    <t>Implementación de aviso de privacidad y/o consentimiento.</t>
  </si>
  <si>
    <t>Control de bienes muebles y parque vehicular realizado insuficientemente.</t>
  </si>
  <si>
    <t>No se ha actualizado el comité de desincorporación de bienes.</t>
  </si>
  <si>
    <t>La documentación presentada no cumpla con los requerimientos mínimos para la correcta comprobación.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</si>
</sst>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indexed="8"/>
      <name val="Calibri"/>
    </font>
    <font>
      <sz val="11"/>
      <color indexed="8"/>
      <name val="Relawey"/>
    </font>
    <font>
      <b/>
      <sz val="36"/>
      <color indexed="8"/>
      <name val="Relawey"/>
    </font>
    <font>
      <b/>
      <sz val="48"/>
      <color indexed="15"/>
      <name val="Relawey"/>
    </font>
    <font>
      <sz val="48"/>
      <color indexed="8"/>
      <name val="Calibri"/>
    </font>
    <font>
      <sz val="36"/>
      <color indexed="8"/>
      <name val="Relawey"/>
    </font>
    <font>
      <sz val="28"/>
      <color indexed="8"/>
      <name val="Calibri"/>
    </font>
    <font>
      <sz val="28"/>
      <color indexed="8"/>
      <name val="Relawey"/>
    </font>
    <font>
      <sz val="10"/>
      <color indexed="8"/>
      <name val="Relawey"/>
    </font>
    <font>
      <sz val="10"/>
      <color indexed="8"/>
      <name val="Calibri"/>
    </font>
    <font>
      <sz val="16"/>
      <color indexed="8"/>
      <name val="Relawey"/>
    </font>
    <font>
      <b/>
      <sz val="18"/>
      <color indexed="26"/>
      <name val="Relawey"/>
    </font>
    <font>
      <sz val="14"/>
      <color indexed="15"/>
      <name val="Relawey"/>
    </font>
    <font>
      <b/>
      <sz val="18"/>
      <color indexed="8"/>
      <name val="Calibri"/>
      <family val="2"/>
    </font>
    <font>
      <sz val="28"/>
      <color indexed="8"/>
      <name val="Calibri"/>
      <family val="2"/>
    </font>
    <font>
      <sz val="18"/>
      <color indexed="8"/>
      <name val="Calibri"/>
      <family val="2"/>
    </font>
    <font>
      <b/>
      <sz val="36"/>
      <color indexed="8"/>
      <name val="Calibri"/>
      <family val="2"/>
    </font>
    <font>
      <b/>
      <sz val="11"/>
      <color indexed="8"/>
      <name val="Calibri"/>
      <family val="2"/>
    </font>
    <font>
      <sz val="36"/>
      <color indexed="8"/>
      <name val="Calibri"/>
      <family val="2"/>
    </font>
    <font>
      <b/>
      <sz val="28"/>
      <color indexed="8"/>
      <name val="Calibri"/>
      <family val="2"/>
    </font>
    <font>
      <b/>
      <sz val="26"/>
      <color indexed="8"/>
      <name val="Calibri"/>
      <family val="2"/>
    </font>
    <font>
      <sz val="11"/>
      <color indexed="8"/>
      <name val="Calibri"/>
      <family val="2"/>
    </font>
    <font>
      <b/>
      <sz val="10"/>
      <name val="Relawey"/>
    </font>
    <font>
      <sz val="11"/>
      <name val="Calibri"/>
      <family val="2"/>
    </font>
    <font>
      <sz val="10"/>
      <name val="Relawey"/>
    </font>
    <font>
      <b/>
      <sz val="12"/>
      <name val="Relawey"/>
    </font>
    <font>
      <b/>
      <sz val="24"/>
      <name val="Relawey"/>
    </font>
    <font>
      <b/>
      <sz val="16"/>
      <color indexed="8"/>
      <name val="Arial"/>
      <family val="2"/>
    </font>
    <font>
      <b/>
      <sz val="72"/>
      <name val="Arial"/>
      <family val="2"/>
    </font>
    <font>
      <sz val="72"/>
      <name val="Arial"/>
      <family val="2"/>
    </font>
    <font>
      <sz val="11"/>
      <name val="Arial"/>
      <family val="2"/>
    </font>
    <font>
      <sz val="11"/>
      <color indexed="8"/>
      <name val="Calibri"/>
    </font>
    <font>
      <b/>
      <sz val="26"/>
      <name val="Calibri"/>
      <family val="2"/>
    </font>
    <font>
      <b/>
      <sz val="11"/>
      <name val="Calibri"/>
      <family val="2"/>
    </font>
    <font>
      <sz val="26"/>
      <color indexed="8"/>
      <name val="Relawey"/>
    </font>
    <font>
      <b/>
      <sz val="26"/>
      <name val="Relawey"/>
    </font>
    <font>
      <sz val="26"/>
      <name val="Calibri"/>
      <family val="2"/>
    </font>
    <font>
      <sz val="26"/>
      <name val="Relawey"/>
    </font>
    <font>
      <sz val="24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5"/>
        <bgColor auto="1"/>
      </patternFill>
    </fill>
    <fill>
      <patternFill patternType="solid">
        <fgColor rgb="FF926C00"/>
        <bgColor rgb="FF926C0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/>
      <bottom/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 applyNumberFormat="0" applyFill="0" applyBorder="0" applyProtection="0"/>
    <xf numFmtId="0" fontId="31" fillId="0" borderId="5" applyNumberFormat="0" applyFill="0" applyBorder="0" applyProtection="0"/>
  </cellStyleXfs>
  <cellXfs count="210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0" applyFont="1" applyFill="1" applyBorder="1"/>
    <xf numFmtId="0" fontId="7" fillId="2" borderId="5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8" fillId="2" borderId="1" xfId="0" applyFont="1" applyFill="1" applyBorder="1"/>
    <xf numFmtId="0" fontId="9" fillId="2" borderId="2" xfId="0" applyFont="1" applyFill="1" applyBorder="1"/>
    <xf numFmtId="0" fontId="8" fillId="2" borderId="12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vertical="center"/>
    </xf>
    <xf numFmtId="0" fontId="9" fillId="2" borderId="4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8" fillId="2" borderId="5" xfId="0" applyFont="1" applyFill="1" applyBorder="1"/>
    <xf numFmtId="0" fontId="21" fillId="2" borderId="5" xfId="0" applyFont="1" applyFill="1" applyBorder="1"/>
    <xf numFmtId="0" fontId="14" fillId="2" borderId="5" xfId="0" applyFont="1" applyFill="1" applyBorder="1" applyAlignment="1">
      <alignment horizontal="justify" vertical="top" wrapText="1"/>
    </xf>
    <xf numFmtId="0" fontId="15" fillId="3" borderId="13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/>
    <xf numFmtId="0" fontId="21" fillId="2" borderId="5" xfId="0" applyFont="1" applyFill="1" applyBorder="1" applyAlignment="1">
      <alignment horizontal="center"/>
    </xf>
    <xf numFmtId="0" fontId="22" fillId="9" borderId="21" xfId="0" applyFont="1" applyFill="1" applyBorder="1" applyAlignment="1">
      <alignment horizontal="center" vertical="center" wrapText="1"/>
    </xf>
    <xf numFmtId="0" fontId="24" fillId="10" borderId="21" xfId="0" applyFont="1" applyFill="1" applyBorder="1" applyAlignment="1">
      <alignment horizontal="left" vertical="center" wrapText="1"/>
    </xf>
    <xf numFmtId="0" fontId="24" fillId="11" borderId="21" xfId="0" applyFont="1" applyFill="1" applyBorder="1" applyAlignment="1">
      <alignment horizontal="center" vertical="center"/>
    </xf>
    <xf numFmtId="0" fontId="15" fillId="4" borderId="13" xfId="0" applyNumberFormat="1" applyFont="1" applyFill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/>
    <xf numFmtId="0" fontId="0" fillId="2" borderId="5" xfId="0" applyFill="1" applyBorder="1" applyAlignment="1">
      <alignment wrapText="1"/>
    </xf>
    <xf numFmtId="49" fontId="12" fillId="2" borderId="4" xfId="0" applyNumberFormat="1" applyFont="1" applyFill="1" applyBorder="1"/>
    <xf numFmtId="0" fontId="10" fillId="2" borderId="4" xfId="0" applyFont="1" applyFill="1" applyBorder="1"/>
    <xf numFmtId="0" fontId="0" fillId="0" borderId="5" xfId="0" applyNumberFormat="1" applyBorder="1"/>
    <xf numFmtId="0" fontId="8" fillId="2" borderId="4" xfId="0" applyFont="1" applyFill="1" applyBorder="1"/>
    <xf numFmtId="0" fontId="8" fillId="2" borderId="5" xfId="0" applyFont="1" applyFill="1" applyBorder="1"/>
    <xf numFmtId="0" fontId="10" fillId="2" borderId="5" xfId="0" applyFont="1" applyFill="1" applyBorder="1"/>
    <xf numFmtId="49" fontId="11" fillId="2" borderId="5" xfId="0" applyNumberFormat="1" applyFont="1" applyFill="1" applyBorder="1"/>
    <xf numFmtId="49" fontId="12" fillId="2" borderId="5" xfId="0" applyNumberFormat="1" applyFont="1" applyFill="1" applyBorder="1"/>
    <xf numFmtId="0" fontId="9" fillId="2" borderId="10" xfId="0" applyNumberFormat="1" applyFont="1" applyFill="1" applyBorder="1" applyAlignment="1">
      <alignment vertical="center"/>
    </xf>
    <xf numFmtId="0" fontId="24" fillId="10" borderId="16" xfId="0" applyFont="1" applyFill="1" applyBorder="1" applyAlignment="1">
      <alignment horizontal="left" vertical="center" wrapText="1"/>
    </xf>
    <xf numFmtId="0" fontId="8" fillId="2" borderId="10" xfId="0" applyFont="1" applyFill="1" applyBorder="1"/>
    <xf numFmtId="0" fontId="8" fillId="2" borderId="10" xfId="0" applyNumberFormat="1" applyFont="1" applyFill="1" applyBorder="1" applyAlignment="1">
      <alignment vertical="center"/>
    </xf>
    <xf numFmtId="0" fontId="22" fillId="7" borderId="39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49" fontId="20" fillId="2" borderId="13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/>
    <xf numFmtId="49" fontId="15" fillId="2" borderId="13" xfId="0" applyNumberFormat="1" applyFont="1" applyFill="1" applyBorder="1" applyAlignment="1">
      <alignment horizontal="center" vertical="center" wrapText="1"/>
    </xf>
    <xf numFmtId="0" fontId="15" fillId="6" borderId="13" xfId="0" applyNumberFormat="1" applyFont="1" applyFill="1" applyBorder="1"/>
    <xf numFmtId="0" fontId="15" fillId="6" borderId="13" xfId="0" applyFont="1" applyFill="1" applyBorder="1"/>
    <xf numFmtId="0" fontId="15" fillId="4" borderId="13" xfId="0" applyFont="1" applyFill="1" applyBorder="1" applyAlignment="1">
      <alignment horizontal="center" vertical="center" wrapText="1"/>
    </xf>
    <xf numFmtId="0" fontId="24" fillId="10" borderId="43" xfId="0" applyFont="1" applyFill="1" applyBorder="1" applyAlignment="1">
      <alignment horizontal="left" vertical="center" wrapText="1"/>
    </xf>
    <xf numFmtId="0" fontId="15" fillId="2" borderId="13" xfId="0" applyNumberFormat="1" applyFont="1" applyFill="1" applyBorder="1" applyAlignment="1">
      <alignment horizontal="center" vertical="center" wrapText="1"/>
    </xf>
    <xf numFmtId="49" fontId="15" fillId="3" borderId="13" xfId="1" applyNumberFormat="1" applyFont="1" applyFill="1" applyBorder="1" applyAlignment="1">
      <alignment horizontal="center" vertical="center" wrapText="1"/>
    </xf>
    <xf numFmtId="49" fontId="20" fillId="14" borderId="13" xfId="0" applyNumberFormat="1" applyFont="1" applyFill="1" applyBorder="1" applyAlignment="1">
      <alignment horizontal="center" vertical="center" wrapText="1"/>
    </xf>
    <xf numFmtId="49" fontId="15" fillId="3" borderId="15" xfId="1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34" fillId="2" borderId="10" xfId="0" applyFont="1" applyFill="1" applyBorder="1"/>
    <xf numFmtId="0" fontId="34" fillId="2" borderId="11" xfId="0" applyFont="1" applyFill="1" applyBorder="1"/>
    <xf numFmtId="0" fontId="37" fillId="10" borderId="16" xfId="0" applyFont="1" applyFill="1" applyBorder="1" applyAlignment="1">
      <alignment horizontal="center" vertical="center" wrapText="1"/>
    </xf>
    <xf numFmtId="0" fontId="37" fillId="10" borderId="21" xfId="0" applyFont="1" applyFill="1" applyBorder="1" applyAlignment="1">
      <alignment horizontal="center" vertical="center" wrapText="1"/>
    </xf>
    <xf numFmtId="0" fontId="37" fillId="10" borderId="20" xfId="0" applyFont="1" applyFill="1" applyBorder="1" applyAlignment="1">
      <alignment horizontal="center" vertical="center" wrapText="1"/>
    </xf>
    <xf numFmtId="0" fontId="37" fillId="10" borderId="17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NumberFormat="1" applyFont="1" applyFill="1" applyBorder="1" applyAlignment="1">
      <alignment horizontal="center" vertical="center" wrapText="1"/>
    </xf>
    <xf numFmtId="0" fontId="15" fillId="4" borderId="42" xfId="0" applyNumberFormat="1" applyFont="1" applyFill="1" applyBorder="1" applyAlignment="1">
      <alignment horizontal="center" vertical="center" wrapText="1"/>
    </xf>
    <xf numFmtId="0" fontId="15" fillId="4" borderId="15" xfId="0" applyNumberFormat="1" applyFont="1" applyFill="1" applyBorder="1" applyAlignment="1">
      <alignment horizontal="center" vertical="center" wrapText="1"/>
    </xf>
    <xf numFmtId="49" fontId="15" fillId="4" borderId="14" xfId="0" applyNumberFormat="1" applyFont="1" applyFill="1" applyBorder="1" applyAlignment="1">
      <alignment horizontal="center" vertical="center" wrapText="1"/>
    </xf>
    <xf numFmtId="49" fontId="15" fillId="4" borderId="42" xfId="0" applyNumberFormat="1" applyFont="1" applyFill="1" applyBorder="1" applyAlignment="1">
      <alignment horizontal="center" vertical="center" wrapText="1"/>
    </xf>
    <xf numFmtId="49" fontId="15" fillId="4" borderId="15" xfId="0" applyNumberFormat="1" applyFont="1" applyFill="1" applyBorder="1" applyAlignment="1">
      <alignment horizontal="center" vertical="center" wrapText="1"/>
    </xf>
    <xf numFmtId="0" fontId="15" fillId="3" borderId="14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15" fillId="3" borderId="15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49" fontId="15" fillId="3" borderId="42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9" fillId="0" borderId="14" xfId="0" applyNumberFormat="1" applyFont="1" applyFill="1" applyBorder="1" applyAlignment="1">
      <alignment horizontal="center" vertical="center" wrapText="1"/>
    </xf>
    <xf numFmtId="0" fontId="19" fillId="0" borderId="42" xfId="0" applyNumberFormat="1" applyFont="1" applyFill="1" applyBorder="1" applyAlignment="1">
      <alignment horizontal="center" vertical="center" wrapText="1"/>
    </xf>
    <xf numFmtId="0" fontId="19" fillId="0" borderId="15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4" borderId="13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vertical="top" wrapText="1"/>
    </xf>
    <xf numFmtId="0" fontId="15" fillId="5" borderId="13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vertical="center" wrapText="1"/>
    </xf>
    <xf numFmtId="0" fontId="13" fillId="15" borderId="14" xfId="0" applyNumberFormat="1" applyFont="1" applyFill="1" applyBorder="1" applyAlignment="1">
      <alignment horizontal="center" vertical="center" wrapText="1"/>
    </xf>
    <xf numFmtId="0" fontId="13" fillId="15" borderId="42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/>
    <xf numFmtId="0" fontId="15" fillId="2" borderId="13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14" borderId="13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2" borderId="14" xfId="0" applyNumberFormat="1" applyFont="1" applyFill="1" applyBorder="1" applyAlignment="1">
      <alignment horizontal="center" vertical="center"/>
    </xf>
    <xf numFmtId="0" fontId="15" fillId="2" borderId="42" xfId="0" applyNumberFormat="1" applyFont="1" applyFill="1" applyBorder="1" applyAlignment="1">
      <alignment horizontal="center" vertical="center"/>
    </xf>
    <xf numFmtId="0" fontId="15" fillId="2" borderId="15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3" fillId="15" borderId="15" xfId="0" applyNumberFormat="1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/>
    </xf>
    <xf numFmtId="0" fontId="4" fillId="2" borderId="5" xfId="0" applyFont="1" applyFill="1" applyBorder="1"/>
    <xf numFmtId="49" fontId="16" fillId="2" borderId="13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/>
    <xf numFmtId="49" fontId="20" fillId="2" borderId="13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/>
    <xf numFmtId="49" fontId="19" fillId="2" borderId="13" xfId="0" applyNumberFormat="1" applyFont="1" applyFill="1" applyBorder="1" applyAlignment="1">
      <alignment horizontal="center" vertical="center" wrapText="1"/>
    </xf>
    <xf numFmtId="49" fontId="32" fillId="14" borderId="13" xfId="0" applyNumberFormat="1" applyFont="1" applyFill="1" applyBorder="1" applyAlignment="1">
      <alignment horizontal="center" vertical="center" wrapText="1"/>
    </xf>
    <xf numFmtId="0" fontId="33" fillId="14" borderId="13" xfId="0" applyFont="1" applyFill="1" applyBorder="1"/>
    <xf numFmtId="49" fontId="20" fillId="14" borderId="13" xfId="0" applyNumberFormat="1" applyFont="1" applyFill="1" applyBorder="1" applyAlignment="1">
      <alignment horizontal="center" vertical="center" wrapText="1"/>
    </xf>
    <xf numFmtId="0" fontId="17" fillId="14" borderId="13" xfId="0" applyFont="1" applyFill="1" applyBorder="1"/>
    <xf numFmtId="0" fontId="15" fillId="5" borderId="14" xfId="0" applyNumberFormat="1" applyFont="1" applyFill="1" applyBorder="1" applyAlignment="1">
      <alignment horizontal="center" vertical="center" wrapText="1"/>
    </xf>
    <xf numFmtId="0" fontId="15" fillId="5" borderId="42" xfId="0" applyNumberFormat="1" applyFont="1" applyFill="1" applyBorder="1" applyAlignment="1">
      <alignment horizontal="center" vertical="center" wrapText="1"/>
    </xf>
    <xf numFmtId="0" fontId="15" fillId="5" borderId="15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center" wrapText="1"/>
    </xf>
    <xf numFmtId="0" fontId="22" fillId="7" borderId="30" xfId="0" applyFont="1" applyFill="1" applyBorder="1" applyAlignment="1">
      <alignment horizontal="center" vertical="center" wrapText="1"/>
    </xf>
    <xf numFmtId="0" fontId="23" fillId="0" borderId="35" xfId="0" applyFont="1" applyBorder="1"/>
    <xf numFmtId="0" fontId="23" fillId="0" borderId="37" xfId="0" applyFont="1" applyBorder="1"/>
    <xf numFmtId="0" fontId="22" fillId="7" borderId="31" xfId="0" applyFont="1" applyFill="1" applyBorder="1" applyAlignment="1">
      <alignment horizontal="center" vertical="center" wrapText="1"/>
    </xf>
    <xf numFmtId="0" fontId="23" fillId="0" borderId="19" xfId="0" applyFont="1" applyBorder="1"/>
    <xf numFmtId="0" fontId="23" fillId="0" borderId="20" xfId="0" applyFont="1" applyBorder="1"/>
    <xf numFmtId="0" fontId="22" fillId="8" borderId="34" xfId="0" applyFont="1" applyFill="1" applyBorder="1" applyAlignment="1">
      <alignment horizontal="center" vertical="center" wrapText="1"/>
    </xf>
    <xf numFmtId="0" fontId="23" fillId="0" borderId="36" xfId="0" applyFont="1" applyBorder="1"/>
    <xf numFmtId="0" fontId="23" fillId="0" borderId="38" xfId="0" applyFont="1" applyBorder="1"/>
    <xf numFmtId="0" fontId="22" fillId="8" borderId="32" xfId="0" applyFont="1" applyFill="1" applyBorder="1" applyAlignment="1">
      <alignment horizontal="center" vertical="center" wrapText="1"/>
    </xf>
    <xf numFmtId="0" fontId="23" fillId="0" borderId="33" xfId="0" applyFont="1" applyBorder="1"/>
    <xf numFmtId="0" fontId="22" fillId="9" borderId="17" xfId="0" applyFont="1" applyFill="1" applyBorder="1" applyAlignment="1">
      <alignment horizontal="center" vertical="center"/>
    </xf>
    <xf numFmtId="0" fontId="23" fillId="0" borderId="18" xfId="0" applyFont="1" applyBorder="1"/>
    <xf numFmtId="0" fontId="37" fillId="10" borderId="13" xfId="0" applyFont="1" applyFill="1" applyBorder="1" applyAlignment="1">
      <alignment horizontal="center" vertical="center" wrapText="1"/>
    </xf>
    <xf numFmtId="0" fontId="37" fillId="10" borderId="14" xfId="0" applyFont="1" applyFill="1" applyBorder="1" applyAlignment="1">
      <alignment horizontal="center" vertical="center" wrapText="1"/>
    </xf>
    <xf numFmtId="0" fontId="37" fillId="13" borderId="44" xfId="0" applyFont="1" applyFill="1" applyBorder="1" applyAlignment="1">
      <alignment horizontal="center" vertical="center" wrapText="1"/>
    </xf>
    <xf numFmtId="0" fontId="37" fillId="13" borderId="45" xfId="0" applyFont="1" applyFill="1" applyBorder="1" applyAlignment="1">
      <alignment horizontal="center" vertic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0" xfId="0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3" borderId="16" xfId="0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 wrapText="1"/>
    </xf>
    <xf numFmtId="49" fontId="37" fillId="10" borderId="16" xfId="0" applyNumberFormat="1" applyFont="1" applyFill="1" applyBorder="1" applyAlignment="1">
      <alignment horizontal="center" vertical="center" wrapText="1"/>
    </xf>
    <xf numFmtId="0" fontId="37" fillId="13" borderId="13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24" xfId="0" applyFont="1" applyFill="1" applyBorder="1" applyAlignment="1">
      <alignment horizontal="center" vertical="center" wrapText="1"/>
    </xf>
    <xf numFmtId="0" fontId="37" fillId="10" borderId="28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26" fillId="12" borderId="16" xfId="0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5" fillId="7" borderId="16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37" fillId="10" borderId="23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49" fontId="37" fillId="10" borderId="13" xfId="0" applyNumberFormat="1" applyFont="1" applyFill="1" applyBorder="1" applyAlignment="1">
      <alignment horizontal="center" vertical="center" wrapText="1"/>
    </xf>
    <xf numFmtId="49" fontId="28" fillId="2" borderId="5" xfId="0" applyNumberFormat="1" applyFont="1" applyFill="1" applyBorder="1" applyAlignment="1">
      <alignment horizontal="center"/>
    </xf>
    <xf numFmtId="0" fontId="30" fillId="2" borderId="5" xfId="0" applyFont="1" applyFill="1" applyBorder="1"/>
    <xf numFmtId="49" fontId="3" fillId="2" borderId="5" xfId="0" applyNumberFormat="1" applyFont="1" applyFill="1" applyBorder="1" applyAlignment="1">
      <alignment horizontal="center"/>
    </xf>
    <xf numFmtId="0" fontId="0" fillId="2" borderId="5" xfId="0" applyFill="1" applyBorder="1"/>
    <xf numFmtId="0" fontId="26" fillId="12" borderId="13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26" fillId="12" borderId="22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7" fillId="10" borderId="47" xfId="0" applyFont="1" applyFill="1" applyBorder="1" applyAlignment="1">
      <alignment horizontal="center" vertical="center" wrapText="1"/>
    </xf>
    <xf numFmtId="0" fontId="37" fillId="10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DE7CD3C-46C8-4102-AE43-ED1F8924D3A5}"/>
  </cellStyles>
  <dxfs count="6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7F7F7F"/>
      <rgbColor rgb="FFBF9000"/>
      <rgbColor rgb="FFC5DEB5"/>
      <rgbColor rgb="FFF2F2F2"/>
      <rgbColor rgb="00000000"/>
      <rgbColor rgb="FF00FFFF"/>
      <rgbColor rgb="FF00FF00"/>
      <rgbColor rgb="FFFFFF00"/>
      <rgbColor rgb="FFFF0000"/>
      <rgbColor rgb="FFECECEC"/>
      <rgbColor rgb="FF00B050"/>
      <rgbColor rgb="FFFFD965"/>
      <rgbColor rgb="FFA7A7A7"/>
      <rgbColor rgb="FF926C00"/>
      <rgbColor rgb="FFBFBFBF"/>
      <rgbColor rgb="FFD8D8D8"/>
      <rgbColor rgb="FFFEF2CB"/>
      <rgbColor rgb="FF44546A"/>
      <rgbColor rgb="FF808080"/>
      <rgbColor rgb="FF00CCFF"/>
      <rgbColor rgb="FF000080"/>
      <rgbColor rgb="FFD6DCE4"/>
      <rgbColor rgb="FF9CC2E5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MAPA DE RIESGOS</a:t>
            </a:r>
          </a:p>
        </c:rich>
      </c:tx>
      <c:layout>
        <c:manualLayout>
          <c:xMode val="edge"/>
          <c:yMode val="edge"/>
          <c:x val="0.40709284220828329"/>
          <c:y val="9.38082221587586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1055650278581"/>
          <c:y val="7.081402116438372E-2"/>
          <c:w val="0.87432102020855362"/>
          <c:h val="0.81522482901436866"/>
        </c:manualLayout>
      </c:layout>
      <c:scatterChart>
        <c:scatterStyle val="lineMarker"/>
        <c:varyColors val="0"/>
        <c:ser>
          <c:idx val="1"/>
          <c:order val="0"/>
          <c:tx>
            <c:strRef>
              <c:f>PTAR!$B$7:$B$17</c:f>
              <c:strCache>
                <c:ptCount val="11"/>
                <c:pt idx="0">
                  <c:v>No. de Riesgo</c:v>
                </c:pt>
                <c:pt idx="2">
                  <c:v>1</c:v>
                </c:pt>
                <c:pt idx="4">
                  <c:v>2</c:v>
                </c:pt>
                <c:pt idx="7">
                  <c:v>3</c:v>
                </c:pt>
                <c:pt idx="9">
                  <c:v>4</c:v>
                </c:pt>
              </c:strCache>
            </c:strRef>
          </c:tx>
          <c:spPr>
            <a:ln w="12700" cap="flat">
              <a:noFill/>
              <a:miter lim="400000"/>
            </a:ln>
            <a:effectLst/>
          </c:spPr>
          <c:xVal>
            <c:strRef>
              <c:f>PTAR!$D$7:$D$17</c:f>
              <c:strCache>
                <c:ptCount val="10"/>
                <c:pt idx="0">
                  <c:v>Calificación del Riesgo</c:v>
                </c:pt>
                <c:pt idx="2">
                  <c:v>De TIC´s</c:v>
                </c:pt>
                <c:pt idx="4">
                  <c:v>De TIC´s</c:v>
                </c:pt>
                <c:pt idx="7">
                  <c:v>Legal</c:v>
                </c:pt>
                <c:pt idx="9">
                  <c:v>Administrativo</c:v>
                </c:pt>
              </c:strCache>
            </c:strRef>
          </c:xVal>
          <c:yVal>
            <c:numRef>
              <c:f>PTAR!$E$7:$E$17</c:f>
              <c:numCache>
                <c:formatCode>General</c:formatCode>
                <c:ptCount val="11"/>
                <c:pt idx="0">
                  <c:v>0</c:v>
                </c:pt>
                <c:pt idx="2">
                  <c:v>5</c:v>
                </c:pt>
                <c:pt idx="4">
                  <c:v>10</c:v>
                </c:pt>
                <c:pt idx="7">
                  <c:v>3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FE-41A2-9C23-F3A5901D3824}"/>
            </c:ext>
          </c:extLst>
        </c:ser>
        <c:ser>
          <c:idx val="0"/>
          <c:order val="1"/>
          <c:tx>
            <c:v>1 2 3 4 5 6 7 8 9 #¡REF! #¡REF! #¡REF! #¡REF! #¡REF! #¡REF! #¡REF!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00CCFF"/>
              </a:solidFill>
              <a:ln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Lit>
              <c:formatCode>General</c:formatCode>
              <c:ptCount val="16"/>
              <c:pt idx="0">
                <c:v>7</c:v>
              </c:pt>
              <c:pt idx="1">
                <c:v>8</c:v>
              </c:pt>
              <c:pt idx="2">
                <c:v>6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6</c:v>
              </c:pt>
              <c:pt idx="7">
                <c:v>6</c:v>
              </c:pt>
              <c:pt idx="8">
                <c:v>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</c:numLit>
          </c:xVal>
          <c:yVal>
            <c:numLit>
              <c:formatCode>General</c:formatCode>
              <c:ptCount val="16"/>
              <c:pt idx="0">
                <c:v>3</c:v>
              </c:pt>
              <c:pt idx="1">
                <c:v>4</c:v>
              </c:pt>
              <c:pt idx="2">
                <c:v>5</c:v>
              </c:pt>
              <c:pt idx="3">
                <c:v>1</c:v>
              </c:pt>
              <c:pt idx="4">
                <c:v>6</c:v>
              </c:pt>
              <c:pt idx="5">
                <c:v>4</c:v>
              </c:pt>
              <c:pt idx="6">
                <c:v>6</c:v>
              </c:pt>
              <c:pt idx="7">
                <c:v>3</c:v>
              </c:pt>
              <c:pt idx="8">
                <c:v>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9FE-41A2-9C23-F3A5901D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2480"/>
        <c:axId val="212631360"/>
      </c:scatterChart>
      <c:valAx>
        <c:axId val="21263248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>
                    <a:solidFill>
                      <a:schemeClr val="bg1"/>
                    </a:solidFill>
                  </a:rPr>
                  <a:t> GRADO  DE  IMPACTO </a:t>
                </a:r>
              </a:p>
            </c:rich>
          </c:tx>
          <c:layout>
            <c:manualLayout>
              <c:xMode val="edge"/>
              <c:yMode val="edge"/>
              <c:x val="0.40961727241721901"/>
              <c:y val="0.94476275957733258"/>
            </c:manualLayout>
          </c:layout>
          <c:overlay val="0"/>
          <c:spPr>
            <a:solidFill>
              <a:schemeClr val="tx2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631360"/>
        <c:crosses val="autoZero"/>
        <c:crossBetween val="midCat"/>
        <c:majorUnit val="1"/>
        <c:minorUnit val="0.5"/>
      </c:valAx>
      <c:valAx>
        <c:axId val="212631360"/>
        <c:scaling>
          <c:orientation val="minMax"/>
          <c:max val="10"/>
        </c:scaling>
        <c:delete val="0"/>
        <c:axPos val="l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>
                    <a:solidFill>
                      <a:schemeClr val="bg1"/>
                    </a:solidFill>
                  </a:rPr>
                  <a:t> PROBABILIDAD  DE OCURRENCIA</a:t>
                </a:r>
              </a:p>
            </c:rich>
          </c:tx>
          <c:layout>
            <c:manualLayout>
              <c:xMode val="edge"/>
              <c:yMode val="edge"/>
              <c:x val="7.0622951792042943E-3"/>
              <c:y val="0.25216705424775271"/>
            </c:manualLayout>
          </c:layout>
          <c:overlay val="0"/>
          <c:spPr>
            <a:solidFill>
              <a:schemeClr val="tx2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632480"/>
        <c:crosses val="autoZero"/>
        <c:crossBetween val="midCat"/>
        <c:majorUnit val="1"/>
        <c:minorUnit val="0.5"/>
      </c:valAx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2</xdr:row>
      <xdr:rowOff>527173</xdr:rowOff>
    </xdr:from>
    <xdr:to>
      <xdr:col>3</xdr:col>
      <xdr:colOff>3829051</xdr:colOff>
      <xdr:row>6</xdr:row>
      <xdr:rowOff>97733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9251" y="1289173"/>
          <a:ext cx="7162800" cy="2618560"/>
        </a:xfrm>
        <a:prstGeom prst="rect">
          <a:avLst/>
        </a:prstGeom>
      </xdr:spPr>
    </xdr:pic>
    <xdr:clientData/>
  </xdr:twoCellAnchor>
  <xdr:twoCellAnchor editAs="oneCell">
    <xdr:from>
      <xdr:col>32</xdr:col>
      <xdr:colOff>1710888</xdr:colOff>
      <xdr:row>1</xdr:row>
      <xdr:rowOff>363682</xdr:rowOff>
    </xdr:from>
    <xdr:to>
      <xdr:col>33</xdr:col>
      <xdr:colOff>2194363</xdr:colOff>
      <xdr:row>7</xdr:row>
      <xdr:rowOff>204417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822888" y="554182"/>
          <a:ext cx="4674475" cy="4031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2413000</xdr:colOff>
      <xdr:row>41</xdr:row>
      <xdr:rowOff>9525</xdr:rowOff>
    </xdr:from>
    <xdr:to>
      <xdr:col>3</xdr:col>
      <xdr:colOff>508028</xdr:colOff>
      <xdr:row>69</xdr:row>
      <xdr:rowOff>135300</xdr:rowOff>
    </xdr:to>
    <xdr:graphicFrame macro="">
      <xdr:nvGraphicFramePr>
        <xdr:cNvPr id="4" name="Gráfico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200307</xdr:colOff>
      <xdr:row>1</xdr:row>
      <xdr:rowOff>85967</xdr:rowOff>
    </xdr:from>
    <xdr:to>
      <xdr:col>2</xdr:col>
      <xdr:colOff>666469</xdr:colOff>
      <xdr:row>3</xdr:row>
      <xdr:rowOff>11905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307" y="252655"/>
          <a:ext cx="1228162" cy="4498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13550</xdr:rowOff>
    </xdr:from>
    <xdr:to>
      <xdr:col>2</xdr:col>
      <xdr:colOff>2355273</xdr:colOff>
      <xdr:row>29</xdr:row>
      <xdr:rowOff>47087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9278777"/>
          <a:ext cx="3117273" cy="12804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Ing. Ernesto Armando Sánchez López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de la Unidad de Informática y </a:t>
          </a:r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Administrador de Riesgos </a:t>
          </a:r>
          <a:endParaRPr lang="es-MX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3434094</xdr:colOff>
      <xdr:row>20</xdr:row>
      <xdr:rowOff>85930</xdr:rowOff>
    </xdr:from>
    <xdr:to>
      <xdr:col>2</xdr:col>
      <xdr:colOff>7469290</xdr:colOff>
      <xdr:row>28</xdr:row>
      <xdr:rowOff>108922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196094" y="9195294"/>
          <a:ext cx="4035196" cy="1269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Lic. Alejandra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Escamilla Serrano</a:t>
          </a:r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de Servicios Administrativos y Coordinador de Control Interno</a:t>
          </a:r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8287281</xdr:colOff>
      <xdr:row>21</xdr:row>
      <xdr:rowOff>13243</xdr:rowOff>
    </xdr:from>
    <xdr:to>
      <xdr:col>6</xdr:col>
      <xdr:colOff>351458</xdr:colOff>
      <xdr:row>29</xdr:row>
      <xdr:rowOff>27731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9049281" y="9278470"/>
          <a:ext cx="3528813" cy="1261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Dip.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Andrés Velázquez Vázquez</a:t>
          </a:r>
          <a:endParaRPr lang="es-MX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de la Junta de Gobierno del Congreso del Estado Libre y Soberano de Hidalgo</a:t>
          </a:r>
          <a:endParaRPr lang="es-MX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190500</xdr:colOff>
      <xdr:row>72</xdr:row>
      <xdr:rowOff>148631</xdr:rowOff>
    </xdr:from>
    <xdr:to>
      <xdr:col>2</xdr:col>
      <xdr:colOff>2545773</xdr:colOff>
      <xdr:row>80</xdr:row>
      <xdr:rowOff>144068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90500" y="15845831"/>
          <a:ext cx="3117273" cy="1252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Ernesto Armando Sánchez López</a:t>
          </a:r>
          <a:endParaRPr lang="es-MX">
            <a:effectLst/>
          </a:endParaRP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Unidad de Informática y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Administrador de Riesgos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3624594</xdr:colOff>
      <xdr:row>72</xdr:row>
      <xdr:rowOff>68612</xdr:rowOff>
    </xdr:from>
    <xdr:to>
      <xdr:col>2</xdr:col>
      <xdr:colOff>7659790</xdr:colOff>
      <xdr:row>80</xdr:row>
      <xdr:rowOff>53504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386594" y="15765812"/>
          <a:ext cx="4035196" cy="1242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Alejandra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Escamilla Serrano</a:t>
          </a:r>
          <a:endParaRPr lang="es-MX">
            <a:effectLst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de Servicios Administrativos y Coordinador de Control Interno</a:t>
          </a:r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171981</xdr:colOff>
      <xdr:row>72</xdr:row>
      <xdr:rowOff>148324</xdr:rowOff>
    </xdr:from>
    <xdr:to>
      <xdr:col>6</xdr:col>
      <xdr:colOff>541958</xdr:colOff>
      <xdr:row>80</xdr:row>
      <xdr:rowOff>124712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239781" y="15845524"/>
          <a:ext cx="3570377" cy="1233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Dip.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Andrés Velázquez Vázquez</a:t>
          </a:r>
          <a:endParaRPr lang="es-MX">
            <a:effectLst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 la Junta de Gobierno del Congreso del Estado Libre y Soberano de Hidalgo</a:t>
          </a:r>
          <a:endParaRPr lang="es-MX">
            <a:effectLst/>
          </a:endParaRPr>
        </a:p>
      </xdr:txBody>
    </xdr:sp>
    <xdr:clientData/>
  </xdr:twoCellAnchor>
  <xdr:oneCellAnchor>
    <xdr:from>
      <xdr:col>1</xdr:col>
      <xdr:colOff>200307</xdr:colOff>
      <xdr:row>34</xdr:row>
      <xdr:rowOff>89469</xdr:rowOff>
    </xdr:from>
    <xdr:ext cx="1218600" cy="446311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307" y="10590782"/>
          <a:ext cx="1218600" cy="44631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654049</xdr:colOff>
      <xdr:row>1</xdr:row>
      <xdr:rowOff>90721</xdr:rowOff>
    </xdr:from>
    <xdr:to>
      <xdr:col>3</xdr:col>
      <xdr:colOff>1873250</xdr:colOff>
      <xdr:row>4</xdr:row>
      <xdr:rowOff>450726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4049" y="662221"/>
          <a:ext cx="7251701" cy="26460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1746250</xdr:colOff>
      <xdr:row>1</xdr:row>
      <xdr:rowOff>31750</xdr:rowOff>
    </xdr:from>
    <xdr:to>
      <xdr:col>15</xdr:col>
      <xdr:colOff>1740819</xdr:colOff>
      <xdr:row>4</xdr:row>
      <xdr:rowOff>671193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1F488F-8165-5842-4A7E-6ABC60033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50250" y="603250"/>
          <a:ext cx="3391819" cy="2925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2"/>
  <sheetViews>
    <sheetView showGridLines="0" view="pageBreakPreview" zoomScale="10" zoomScaleNormal="10" zoomScaleSheetLayoutView="10" workbookViewId="0">
      <pane xSplit="1" topLeftCell="L1" activePane="topRight" state="frozen"/>
      <selection pane="topRight" activeCell="T42" sqref="T42:T44"/>
    </sheetView>
  </sheetViews>
  <sheetFormatPr baseColWidth="10" defaultColWidth="14.42578125" defaultRowHeight="15" customHeight="1"/>
  <cols>
    <col min="1" max="34" width="63" style="1" customWidth="1"/>
    <col min="35" max="35" width="105.28515625" style="1" customWidth="1"/>
    <col min="36" max="36" width="17.5703125" style="1" hidden="1" customWidth="1"/>
    <col min="37" max="41" width="11.42578125" style="1" customWidth="1"/>
    <col min="42" max="46" width="14.42578125" style="1" customWidth="1"/>
    <col min="47" max="16384" width="14.42578125" style="1"/>
  </cols>
  <sheetData>
    <row r="1" spans="1:45" ht="12" customHeight="1">
      <c r="A1" s="2"/>
      <c r="B1" s="3"/>
      <c r="C1" s="3"/>
      <c r="D1" s="3"/>
      <c r="E1" s="3"/>
      <c r="F1" s="3"/>
      <c r="G1" s="3"/>
      <c r="H1" s="3"/>
      <c r="I1" s="4"/>
      <c r="J1" s="4"/>
      <c r="K1" s="4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5"/>
      <c r="AQ1" s="5"/>
      <c r="AR1" s="5"/>
      <c r="AS1" s="6"/>
    </row>
    <row r="2" spans="1:45" ht="4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9"/>
      <c r="AL2" s="9"/>
      <c r="AM2" s="9"/>
      <c r="AN2" s="9"/>
      <c r="AO2" s="9"/>
      <c r="AP2" s="10"/>
      <c r="AQ2" s="10"/>
      <c r="AR2" s="10"/>
      <c r="AS2" s="11"/>
    </row>
    <row r="3" spans="1:45" ht="4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  <c r="AK3" s="9"/>
      <c r="AL3" s="9"/>
      <c r="AM3" s="9"/>
      <c r="AN3" s="9"/>
      <c r="AO3" s="9"/>
      <c r="AP3" s="10"/>
      <c r="AQ3" s="10"/>
      <c r="AR3" s="10"/>
      <c r="AS3" s="11"/>
    </row>
    <row r="4" spans="1:45" ht="4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9"/>
      <c r="AL4" s="9"/>
      <c r="AM4" s="9"/>
      <c r="AN4" s="9"/>
      <c r="AO4" s="9"/>
      <c r="AP4" s="10"/>
      <c r="AQ4" s="10"/>
      <c r="AR4" s="10"/>
      <c r="AS4" s="11"/>
    </row>
    <row r="5" spans="1:45" ht="90" customHeight="1">
      <c r="A5" s="135" t="s">
        <v>108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9"/>
      <c r="AK5" s="9"/>
      <c r="AL5" s="9"/>
      <c r="AM5" s="9"/>
      <c r="AN5" s="9"/>
      <c r="AO5" s="9"/>
      <c r="AP5" s="10"/>
      <c r="AQ5" s="10"/>
      <c r="AR5" s="10"/>
      <c r="AS5" s="11"/>
    </row>
    <row r="6" spans="1:45" ht="60" customHeight="1">
      <c r="A6" s="137" t="s">
        <v>0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9"/>
      <c r="AK6" s="9"/>
      <c r="AL6" s="9"/>
      <c r="AM6" s="9"/>
      <c r="AN6" s="9"/>
      <c r="AO6" s="9"/>
      <c r="AP6" s="10"/>
      <c r="AQ6" s="10"/>
      <c r="AR6" s="10"/>
      <c r="AS6" s="11"/>
    </row>
    <row r="7" spans="1:45" ht="4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9"/>
      <c r="AN7" s="9"/>
      <c r="AO7" s="9"/>
      <c r="AP7" s="10"/>
      <c r="AQ7" s="10"/>
      <c r="AR7" s="10"/>
      <c r="AS7" s="11"/>
    </row>
    <row r="8" spans="1:45" ht="45" customHeight="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9"/>
      <c r="AK8" s="9"/>
      <c r="AL8" s="9"/>
      <c r="AM8" s="9"/>
      <c r="AN8" s="9"/>
      <c r="AO8" s="9"/>
      <c r="AP8" s="10"/>
      <c r="AQ8" s="10"/>
      <c r="AR8" s="10"/>
      <c r="AS8" s="11"/>
    </row>
    <row r="9" spans="1:45" ht="45" customHeight="1">
      <c r="A9" s="16"/>
      <c r="B9" s="9"/>
      <c r="C9" s="9"/>
      <c r="D9" s="9"/>
      <c r="E9" s="9"/>
      <c r="F9" s="9"/>
      <c r="G9" s="9"/>
      <c r="H9" s="9"/>
      <c r="I9" s="17"/>
      <c r="J9" s="17"/>
      <c r="K9" s="17"/>
      <c r="L9" s="9"/>
      <c r="M9" s="9"/>
      <c r="N9" s="9"/>
      <c r="O9" s="9"/>
      <c r="P9" s="17"/>
      <c r="Q9" s="63"/>
      <c r="R9" s="17"/>
      <c r="S9" s="17"/>
      <c r="T9" s="17"/>
      <c r="U9" s="17"/>
      <c r="V9" s="17"/>
      <c r="W9" s="1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10"/>
      <c r="AQ9" s="10"/>
      <c r="AR9" s="10"/>
      <c r="AS9" s="11"/>
    </row>
    <row r="10" spans="1:45" ht="84.95" customHeight="1">
      <c r="A10" s="139" t="s">
        <v>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39" t="s">
        <v>2</v>
      </c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39" t="s">
        <v>3</v>
      </c>
      <c r="AC10" s="143"/>
      <c r="AD10" s="139" t="s">
        <v>4</v>
      </c>
      <c r="AE10" s="143"/>
      <c r="AF10" s="143"/>
      <c r="AG10" s="143"/>
      <c r="AH10" s="139" t="s">
        <v>5</v>
      </c>
      <c r="AI10" s="140"/>
      <c r="AJ10" s="140"/>
      <c r="AK10" s="33"/>
      <c r="AL10" s="33"/>
      <c r="AM10" s="12"/>
      <c r="AN10" s="12"/>
      <c r="AO10" s="12"/>
      <c r="AP10" s="10"/>
      <c r="AQ10" s="10"/>
      <c r="AR10" s="10"/>
      <c r="AS10" s="11"/>
    </row>
    <row r="11" spans="1:45" ht="80.099999999999994" customHeight="1">
      <c r="A11" s="144" t="s">
        <v>6</v>
      </c>
      <c r="B11" s="141" t="s">
        <v>7</v>
      </c>
      <c r="C11" s="141" t="s">
        <v>8</v>
      </c>
      <c r="D11" s="140"/>
      <c r="E11" s="145" t="s">
        <v>9</v>
      </c>
      <c r="F11" s="141" t="s">
        <v>10</v>
      </c>
      <c r="G11" s="64" t="s">
        <v>11</v>
      </c>
      <c r="H11" s="141" t="s">
        <v>12</v>
      </c>
      <c r="I11" s="140"/>
      <c r="J11" s="140"/>
      <c r="K11" s="140"/>
      <c r="L11" s="141" t="s">
        <v>13</v>
      </c>
      <c r="M11" s="141" t="s">
        <v>14</v>
      </c>
      <c r="N11" s="140"/>
      <c r="O11" s="140"/>
      <c r="P11" s="141" t="s">
        <v>15</v>
      </c>
      <c r="Q11" s="141" t="s">
        <v>16</v>
      </c>
      <c r="R11" s="140"/>
      <c r="S11" s="140"/>
      <c r="T11" s="141" t="s">
        <v>17</v>
      </c>
      <c r="U11" s="140"/>
      <c r="V11" s="140"/>
      <c r="W11" s="140"/>
      <c r="X11" s="140"/>
      <c r="Y11" s="65"/>
      <c r="Z11" s="65"/>
      <c r="AA11" s="141" t="s">
        <v>18</v>
      </c>
      <c r="AB11" s="141" t="s">
        <v>19</v>
      </c>
      <c r="AC11" s="140"/>
      <c r="AD11" s="141" t="s">
        <v>20</v>
      </c>
      <c r="AE11" s="140"/>
      <c r="AF11" s="140"/>
      <c r="AG11" s="140"/>
      <c r="AH11" s="141" t="s">
        <v>21</v>
      </c>
      <c r="AI11" s="147" t="s">
        <v>22</v>
      </c>
      <c r="AJ11" s="66"/>
      <c r="AK11" s="34"/>
      <c r="AL11" s="34"/>
      <c r="AM11" s="9"/>
      <c r="AN11" s="9"/>
      <c r="AO11" s="9"/>
      <c r="AP11" s="10"/>
      <c r="AQ11" s="10"/>
      <c r="AR11" s="10"/>
      <c r="AS11" s="11"/>
    </row>
    <row r="12" spans="1:45" ht="80.099999999999994" customHeight="1">
      <c r="A12" s="140"/>
      <c r="B12" s="140"/>
      <c r="C12" s="64" t="s">
        <v>23</v>
      </c>
      <c r="D12" s="64" t="s">
        <v>24</v>
      </c>
      <c r="E12" s="146"/>
      <c r="F12" s="140"/>
      <c r="G12" s="64" t="s">
        <v>23</v>
      </c>
      <c r="H12" s="64" t="s">
        <v>25</v>
      </c>
      <c r="I12" s="64" t="s">
        <v>24</v>
      </c>
      <c r="J12" s="64" t="s">
        <v>26</v>
      </c>
      <c r="K12" s="64" t="s">
        <v>27</v>
      </c>
      <c r="L12" s="140"/>
      <c r="M12" s="64" t="s">
        <v>28</v>
      </c>
      <c r="N12" s="64" t="s">
        <v>29</v>
      </c>
      <c r="O12" s="64" t="s">
        <v>30</v>
      </c>
      <c r="P12" s="140"/>
      <c r="Q12" s="74" t="s">
        <v>31</v>
      </c>
      <c r="R12" s="74" t="s">
        <v>24</v>
      </c>
      <c r="S12" s="64" t="s">
        <v>27</v>
      </c>
      <c r="T12" s="64" t="s">
        <v>32</v>
      </c>
      <c r="U12" s="64" t="s">
        <v>33</v>
      </c>
      <c r="V12" s="64" t="s">
        <v>34</v>
      </c>
      <c r="W12" s="64" t="s">
        <v>35</v>
      </c>
      <c r="X12" s="64" t="s">
        <v>36</v>
      </c>
      <c r="Y12" s="65"/>
      <c r="Z12" s="65"/>
      <c r="AA12" s="140"/>
      <c r="AB12" s="64" t="s">
        <v>28</v>
      </c>
      <c r="AC12" s="64" t="s">
        <v>29</v>
      </c>
      <c r="AD12" s="64" t="s">
        <v>37</v>
      </c>
      <c r="AE12" s="64" t="s">
        <v>38</v>
      </c>
      <c r="AF12" s="64" t="s">
        <v>39</v>
      </c>
      <c r="AG12" s="64" t="s">
        <v>40</v>
      </c>
      <c r="AH12" s="140"/>
      <c r="AI12" s="148"/>
      <c r="AJ12" s="66"/>
      <c r="AK12" s="34"/>
      <c r="AL12" s="34"/>
      <c r="AM12" s="9"/>
      <c r="AN12" s="9"/>
      <c r="AO12" s="9"/>
      <c r="AP12" s="10"/>
      <c r="AQ12" s="10"/>
      <c r="AR12" s="10"/>
      <c r="AS12" s="11"/>
    </row>
    <row r="13" spans="1:45" ht="99.75" customHeight="1">
      <c r="A13" s="113">
        <v>1</v>
      </c>
      <c r="B13" s="85" t="s">
        <v>41</v>
      </c>
      <c r="C13" s="85" t="s">
        <v>42</v>
      </c>
      <c r="D13" s="85" t="s">
        <v>43</v>
      </c>
      <c r="E13" s="100" t="s">
        <v>140</v>
      </c>
      <c r="F13" s="85" t="s">
        <v>44</v>
      </c>
      <c r="G13" s="85" t="s">
        <v>45</v>
      </c>
      <c r="H13" s="112">
        <v>1.1000000000000001</v>
      </c>
      <c r="I13" s="85" t="s">
        <v>109</v>
      </c>
      <c r="J13" s="85" t="s">
        <v>46</v>
      </c>
      <c r="K13" s="85" t="s">
        <v>47</v>
      </c>
      <c r="L13" s="85" t="s">
        <v>48</v>
      </c>
      <c r="M13" s="112">
        <v>8</v>
      </c>
      <c r="N13" s="112">
        <v>4</v>
      </c>
      <c r="O13" s="119" t="str">
        <f>IF(AND(M13&lt;&gt;"",N13&lt;&gt;""),IF(AND(M13&gt;5,N13&gt;5),"I",IF(AND(M13&lt;=5,N13&gt;5),"II",IF(AND(M13&gt;5,N13&lt;=5),"IV",IF(AND(M13&lt;=5,N13&lt;=5),"III")))),"")</f>
        <v>IV</v>
      </c>
      <c r="P13" s="85" t="s">
        <v>49</v>
      </c>
      <c r="Q13" s="134">
        <v>1.1000000000000001</v>
      </c>
      <c r="R13" s="100" t="s">
        <v>50</v>
      </c>
      <c r="S13" s="85" t="s">
        <v>51</v>
      </c>
      <c r="T13" s="85" t="s">
        <v>52</v>
      </c>
      <c r="U13" s="85" t="s">
        <v>49</v>
      </c>
      <c r="V13" s="85" t="s">
        <v>49</v>
      </c>
      <c r="W13" s="85" t="s">
        <v>52</v>
      </c>
      <c r="X13" s="85" t="s">
        <v>53</v>
      </c>
      <c r="Y13" s="131">
        <f>IF(X13:X15="Suficiente",1,0)</f>
        <v>0</v>
      </c>
      <c r="Z13" s="131">
        <f>IF(X13:X15="Deficiente",1,0)</f>
        <v>1</v>
      </c>
      <c r="AA13" s="112" t="str">
        <f>IF(SUM(P13:P15)&gt;=1,IF((SUM(P13:P15)/COUNTA(O13:O15))=1,IF(SUM(Y13:Y15)&gt;=1,IF(SUM(Y13:Y15)/(SUM(Y13:Y15)+SUM(Z13:Z15))=100%,"SI","NO"),"NO"),"NO"),"")</f>
        <v/>
      </c>
      <c r="AB13" s="118">
        <v>5</v>
      </c>
      <c r="AC13" s="118">
        <v>6</v>
      </c>
      <c r="AD13" s="119" t="str">
        <f>IF($AJ13&gt;=2,IF(AND($AB13="",$AC13=""),"",IF(AND($AB13&gt;5,$AC13&gt;5),"I","")),"")</f>
        <v/>
      </c>
      <c r="AE13" s="119" t="str">
        <f>IF($AJ13&gt;=2,IF(AND($AB13="",$AC13=""),"",IF(AND($AB13&lt;6,$AC13&gt;5),"II","")),"")</f>
        <v>II</v>
      </c>
      <c r="AF13" s="119" t="str">
        <f>IF($AJ13&gt;=2,IF(AND($AB13="",$AC13=""),"",IF(AND($AB13&lt;6,$AC13&lt;6),"III","")),"")</f>
        <v/>
      </c>
      <c r="AG13" s="119" t="str">
        <f>IF($AJ13&gt;=2,IF(AND($AB13="",$AC13=""),"",IF(AND($AB13&gt;5,$AC13&lt;6),"IV","")),"")</f>
        <v/>
      </c>
      <c r="AH13" s="124" t="s">
        <v>54</v>
      </c>
      <c r="AI13" s="45" t="s">
        <v>115</v>
      </c>
      <c r="AJ13" s="68">
        <v>2</v>
      </c>
      <c r="AK13" s="34"/>
      <c r="AL13" s="34"/>
      <c r="AM13" s="9"/>
      <c r="AN13" s="9"/>
      <c r="AO13" s="9"/>
      <c r="AP13" s="10"/>
      <c r="AQ13" s="10"/>
      <c r="AR13" s="10"/>
      <c r="AS13" s="11"/>
    </row>
    <row r="14" spans="1:45" ht="99.75" customHeight="1">
      <c r="A14" s="113"/>
      <c r="B14" s="85"/>
      <c r="C14" s="85"/>
      <c r="D14" s="85"/>
      <c r="E14" s="100"/>
      <c r="F14" s="85"/>
      <c r="G14" s="85"/>
      <c r="H14" s="112"/>
      <c r="I14" s="85"/>
      <c r="J14" s="85"/>
      <c r="K14" s="85"/>
      <c r="L14" s="85"/>
      <c r="M14" s="112"/>
      <c r="N14" s="112"/>
      <c r="O14" s="119"/>
      <c r="P14" s="85"/>
      <c r="Q14" s="134"/>
      <c r="R14" s="100"/>
      <c r="S14" s="85"/>
      <c r="T14" s="85"/>
      <c r="U14" s="85"/>
      <c r="V14" s="85"/>
      <c r="W14" s="85"/>
      <c r="X14" s="85"/>
      <c r="Y14" s="131"/>
      <c r="Z14" s="131"/>
      <c r="AA14" s="112"/>
      <c r="AB14" s="118"/>
      <c r="AC14" s="118"/>
      <c r="AD14" s="119"/>
      <c r="AE14" s="119"/>
      <c r="AF14" s="119"/>
      <c r="AG14" s="119"/>
      <c r="AH14" s="124"/>
      <c r="AI14" s="45" t="s">
        <v>96</v>
      </c>
      <c r="AJ14" s="68">
        <v>2</v>
      </c>
      <c r="AK14" s="34"/>
      <c r="AL14" s="34"/>
      <c r="AM14" s="9"/>
      <c r="AN14" s="9"/>
      <c r="AO14" s="9"/>
      <c r="AP14" s="10"/>
      <c r="AQ14" s="10"/>
      <c r="AR14" s="10"/>
      <c r="AS14" s="11"/>
    </row>
    <row r="15" spans="1:45" ht="99.75" customHeight="1">
      <c r="A15" s="115"/>
      <c r="B15" s="87"/>
      <c r="C15" s="87"/>
      <c r="D15" s="87"/>
      <c r="E15" s="116"/>
      <c r="F15" s="87"/>
      <c r="G15" s="87"/>
      <c r="H15" s="42">
        <v>1.2</v>
      </c>
      <c r="I15" s="43" t="s">
        <v>55</v>
      </c>
      <c r="J15" s="43" t="s">
        <v>46</v>
      </c>
      <c r="K15" s="43" t="s">
        <v>56</v>
      </c>
      <c r="L15" s="87"/>
      <c r="M15" s="87"/>
      <c r="N15" s="87"/>
      <c r="O15" s="119"/>
      <c r="P15" s="43" t="s">
        <v>49</v>
      </c>
      <c r="Q15" s="36">
        <v>1.2</v>
      </c>
      <c r="R15" s="45" t="s">
        <v>57</v>
      </c>
      <c r="S15" s="43" t="s">
        <v>58</v>
      </c>
      <c r="T15" s="43" t="s">
        <v>49</v>
      </c>
      <c r="U15" s="43" t="s">
        <v>49</v>
      </c>
      <c r="V15" s="43" t="s">
        <v>49</v>
      </c>
      <c r="W15" s="43" t="s">
        <v>52</v>
      </c>
      <c r="X15" s="43" t="str">
        <f>IF($R15&lt;&gt;"",IF(AND(T15="SI",U15="SI",V15="SI",W15="SI"),"Suficiente",IF(OR(T15="NO",U15="NO",V15="NO",W15="NO"),"Deficiente",IF(OR(T15="",U15="",V15="",W15=""),"Falta Valorar el Control",""))),"")</f>
        <v>Deficiente</v>
      </c>
      <c r="Y15" s="131"/>
      <c r="Z15" s="131"/>
      <c r="AA15" s="112"/>
      <c r="AB15" s="127"/>
      <c r="AC15" s="127"/>
      <c r="AD15" s="119"/>
      <c r="AE15" s="119"/>
      <c r="AF15" s="119"/>
      <c r="AG15" s="119"/>
      <c r="AH15" s="125"/>
      <c r="AI15" s="45" t="s">
        <v>114</v>
      </c>
      <c r="AJ15" s="69">
        <v>2</v>
      </c>
      <c r="AK15" s="34"/>
      <c r="AL15" s="34"/>
      <c r="AM15" s="9"/>
      <c r="AN15" s="9"/>
      <c r="AO15" s="9"/>
      <c r="AP15" s="10"/>
      <c r="AQ15" s="10"/>
      <c r="AR15" s="10"/>
      <c r="AS15" s="11"/>
    </row>
    <row r="16" spans="1:45" ht="219.75" customHeight="1">
      <c r="A16" s="114">
        <v>2</v>
      </c>
      <c r="B16" s="85" t="s">
        <v>59</v>
      </c>
      <c r="C16" s="85" t="s">
        <v>42</v>
      </c>
      <c r="D16" s="85" t="s">
        <v>136</v>
      </c>
      <c r="E16" s="100" t="s">
        <v>135</v>
      </c>
      <c r="F16" s="85" t="s">
        <v>44</v>
      </c>
      <c r="G16" s="85" t="s">
        <v>45</v>
      </c>
      <c r="H16" s="42">
        <v>2.1</v>
      </c>
      <c r="I16" s="43" t="s">
        <v>195</v>
      </c>
      <c r="J16" s="43" t="s">
        <v>46</v>
      </c>
      <c r="K16" s="43" t="s">
        <v>56</v>
      </c>
      <c r="L16" s="85" t="s">
        <v>138</v>
      </c>
      <c r="M16" s="112">
        <v>10</v>
      </c>
      <c r="N16" s="112">
        <v>5</v>
      </c>
      <c r="O16" s="119" t="str">
        <f>IF(AND(M16&lt;&gt;"",N16&lt;&gt;""),IF(AND(M16&gt;5,N16&gt;5),"I",IF(AND(M16&lt;=5,N16&gt;5),"II",IF(AND(M16&gt;5,N16&lt;=5),"IV",IF(AND(M16&lt;=5,N16&lt;=5),"III")))),"")</f>
        <v>IV</v>
      </c>
      <c r="P16" s="43" t="s">
        <v>52</v>
      </c>
      <c r="Q16" s="36">
        <v>2.1</v>
      </c>
      <c r="R16" s="45" t="s">
        <v>139</v>
      </c>
      <c r="S16" s="43" t="s">
        <v>58</v>
      </c>
      <c r="T16" s="43" t="s">
        <v>49</v>
      </c>
      <c r="U16" s="43" t="s">
        <v>49</v>
      </c>
      <c r="V16" s="43" t="s">
        <v>49</v>
      </c>
      <c r="W16" s="43" t="s">
        <v>52</v>
      </c>
      <c r="X16" s="43" t="str">
        <f>IF($R16&lt;&gt;"",IF(AND(T16="SI",U16="SI",V16="SI",W16="SI"),"Suficiente",IF(OR(T16="NO",U16="NO",V16="NO",W16="NO"),"Deficiente",IF(OR(T16="",U16="",V16="",W16=""),"Falta Valorar el Control",""))),"")</f>
        <v>Deficiente</v>
      </c>
      <c r="Y16" s="131">
        <f>IF(X16:X18="Suficiente",1,0)</f>
        <v>0</v>
      </c>
      <c r="Z16" s="131">
        <f>IF(X16:X18="Deficiente",1,0)</f>
        <v>1</v>
      </c>
      <c r="AA16" s="88" t="str">
        <f>IF(SUM(P16:P18)&gt;=1,IF((SUM(P16:P18)/COUNTA(O16:O18))=1,IF(SUM(Y16:Y18)&gt;=1,IF(SUM(Y16:Y18)/(SUM(Y16:Y18)+SUM(Z16:Z18))=100%,"SI","NO"),"NO"),"NO"),"")</f>
        <v/>
      </c>
      <c r="AB16" s="118">
        <v>10</v>
      </c>
      <c r="AC16" s="118">
        <v>5</v>
      </c>
      <c r="AD16" s="119" t="str">
        <f>IF($AJ16&gt;=2,IF(AND($AB16="",$AC16=""),"",IF(AND($AB16&gt;5,$AC16&gt;5),"I","")),"")</f>
        <v/>
      </c>
      <c r="AE16" s="119" t="str">
        <f>IF($AJ16&gt;=2,IF(AND($AB16="",$AC16=""),"",IF(AND($AB16&lt;6,$AC16&gt;5),"II","")),"")</f>
        <v/>
      </c>
      <c r="AF16" s="119" t="str">
        <f>IF($AJ16&gt;=2,IF(AND($AB16="",$AC16=""),"",IF(AND($AB16&lt;6,$AC16&lt;6),"III","")),"")</f>
        <v/>
      </c>
      <c r="AG16" s="119" t="str">
        <f>IF($AJ16&gt;=2,IF(AND($AB16="",$AC16=""),"",IF(AND($AB16&gt;5,$AC16&lt;6),"IV","")),"")</f>
        <v>IV</v>
      </c>
      <c r="AH16" s="67" t="s">
        <v>54</v>
      </c>
      <c r="AI16" s="45" t="s">
        <v>141</v>
      </c>
      <c r="AJ16" s="68">
        <v>2</v>
      </c>
      <c r="AK16" s="34"/>
      <c r="AL16" s="34"/>
      <c r="AM16" s="9"/>
      <c r="AN16" s="9"/>
      <c r="AO16" s="9"/>
      <c r="AP16" s="10"/>
      <c r="AQ16" s="10"/>
      <c r="AR16" s="10"/>
      <c r="AS16" s="11"/>
    </row>
    <row r="17" spans="1:45" ht="219.75" customHeight="1">
      <c r="A17" s="133"/>
      <c r="B17" s="87"/>
      <c r="C17" s="87"/>
      <c r="D17" s="87"/>
      <c r="E17" s="116"/>
      <c r="F17" s="87"/>
      <c r="G17" s="87"/>
      <c r="H17" s="42">
        <v>2.2000000000000002</v>
      </c>
      <c r="I17" s="43" t="s">
        <v>196</v>
      </c>
      <c r="J17" s="43" t="s">
        <v>46</v>
      </c>
      <c r="K17" s="43" t="s">
        <v>56</v>
      </c>
      <c r="L17" s="85"/>
      <c r="M17" s="112"/>
      <c r="N17" s="87"/>
      <c r="O17" s="119"/>
      <c r="P17" s="43" t="s">
        <v>52</v>
      </c>
      <c r="Q17" s="36">
        <v>2.2000000000000002</v>
      </c>
      <c r="R17" s="45" t="s">
        <v>199</v>
      </c>
      <c r="S17" s="43" t="s">
        <v>62</v>
      </c>
      <c r="T17" s="85" t="s">
        <v>49</v>
      </c>
      <c r="U17" s="85" t="s">
        <v>49</v>
      </c>
      <c r="V17" s="85" t="s">
        <v>49</v>
      </c>
      <c r="W17" s="85" t="s">
        <v>52</v>
      </c>
      <c r="X17" s="85" t="str">
        <f>IF($R17&lt;&gt;"",IF(AND(T17="SI",U17="SI",V17="SI",W17="SI"),"Suficiente",IF(OR(T17="NO",U17="NO",V17="NO",W17="NO"),"Deficiente",IF(OR(T17="",U17="",V17="",W17=""),"Falta Valorar el Control",""))),"")</f>
        <v>Deficiente</v>
      </c>
      <c r="Y17" s="131"/>
      <c r="Z17" s="131"/>
      <c r="AA17" s="89"/>
      <c r="AB17" s="127"/>
      <c r="AC17" s="127"/>
      <c r="AD17" s="119"/>
      <c r="AE17" s="119"/>
      <c r="AF17" s="119"/>
      <c r="AG17" s="119"/>
      <c r="AH17" s="67" t="s">
        <v>54</v>
      </c>
      <c r="AI17" s="45" t="s">
        <v>142</v>
      </c>
      <c r="AJ17" s="69">
        <v>2</v>
      </c>
      <c r="AK17" s="34"/>
      <c r="AL17" s="34"/>
      <c r="AM17" s="9"/>
      <c r="AN17" s="9"/>
      <c r="AO17" s="9"/>
      <c r="AP17" s="10"/>
      <c r="AQ17" s="10"/>
      <c r="AR17" s="10"/>
      <c r="AS17" s="11"/>
    </row>
    <row r="18" spans="1:45" ht="219.75" customHeight="1">
      <c r="A18" s="133"/>
      <c r="B18" s="87"/>
      <c r="C18" s="87"/>
      <c r="D18" s="87"/>
      <c r="E18" s="116"/>
      <c r="F18" s="87"/>
      <c r="G18" s="87"/>
      <c r="H18" s="70">
        <v>2.2999999999999998</v>
      </c>
      <c r="I18" s="43" t="s">
        <v>137</v>
      </c>
      <c r="J18" s="43" t="s">
        <v>61</v>
      </c>
      <c r="K18" s="43" t="s">
        <v>56</v>
      </c>
      <c r="L18" s="85"/>
      <c r="M18" s="87"/>
      <c r="N18" s="87"/>
      <c r="O18" s="119"/>
      <c r="P18" s="43" t="s">
        <v>52</v>
      </c>
      <c r="Q18" s="36">
        <v>2.2000000000000002</v>
      </c>
      <c r="R18" s="45" t="s">
        <v>198</v>
      </c>
      <c r="S18" s="43" t="s">
        <v>62</v>
      </c>
      <c r="T18" s="85"/>
      <c r="U18" s="85"/>
      <c r="V18" s="85"/>
      <c r="W18" s="85"/>
      <c r="X18" s="85"/>
      <c r="Y18" s="131"/>
      <c r="Z18" s="131"/>
      <c r="AA18" s="90"/>
      <c r="AB18" s="127"/>
      <c r="AC18" s="127"/>
      <c r="AD18" s="119"/>
      <c r="AE18" s="119"/>
      <c r="AF18" s="119"/>
      <c r="AG18" s="119"/>
      <c r="AH18" s="67" t="s">
        <v>54</v>
      </c>
      <c r="AI18" s="45" t="s">
        <v>143</v>
      </c>
      <c r="AJ18" s="69">
        <v>2</v>
      </c>
      <c r="AK18" s="34"/>
      <c r="AL18" s="34"/>
      <c r="AM18" s="9"/>
      <c r="AN18" s="9"/>
      <c r="AO18" s="9"/>
      <c r="AP18" s="10"/>
      <c r="AQ18" s="10"/>
      <c r="AR18" s="10"/>
      <c r="AS18" s="11"/>
    </row>
    <row r="19" spans="1:45" ht="150" customHeight="1">
      <c r="A19" s="114">
        <v>3</v>
      </c>
      <c r="B19" s="85" t="s">
        <v>64</v>
      </c>
      <c r="C19" s="85" t="s">
        <v>42</v>
      </c>
      <c r="D19" s="85" t="s">
        <v>123</v>
      </c>
      <c r="E19" s="100" t="s">
        <v>161</v>
      </c>
      <c r="F19" s="85" t="s">
        <v>44</v>
      </c>
      <c r="G19" s="85" t="s">
        <v>65</v>
      </c>
      <c r="H19" s="42">
        <v>3.1</v>
      </c>
      <c r="I19" s="43" t="s">
        <v>197</v>
      </c>
      <c r="J19" s="43" t="s">
        <v>60</v>
      </c>
      <c r="K19" s="43" t="s">
        <v>56</v>
      </c>
      <c r="L19" s="85" t="s">
        <v>125</v>
      </c>
      <c r="M19" s="112">
        <v>6</v>
      </c>
      <c r="N19" s="112">
        <v>6</v>
      </c>
      <c r="O19" s="123" t="str">
        <f>IF(AND(M19&lt;&gt;"",N19&lt;&gt;""),IF(AND(M19&gt;5,N19&gt;5),"I",IF(AND(M19&lt;=5,N19&gt;5),"II",IF(AND(M19&gt;5,N19&lt;=5),"IV",IF(AND(M19&lt;=5,N19&lt;=5),"III")))),"")</f>
        <v>I</v>
      </c>
      <c r="P19" s="43" t="s">
        <v>52</v>
      </c>
      <c r="Q19" s="36">
        <v>3.1</v>
      </c>
      <c r="R19" s="45" t="s">
        <v>126</v>
      </c>
      <c r="S19" s="43" t="s">
        <v>58</v>
      </c>
      <c r="T19" s="43" t="s">
        <v>49</v>
      </c>
      <c r="U19" s="43" t="s">
        <v>49</v>
      </c>
      <c r="V19" s="43" t="s">
        <v>52</v>
      </c>
      <c r="W19" s="43" t="s">
        <v>52</v>
      </c>
      <c r="X19" s="43" t="str">
        <f t="shared" ref="X19:X42" si="0">IF($R19&lt;&gt;"",IF(AND(T19="SI",U19="SI",V19="SI",W19="SI"),"Suficiente",IF(OR(T19="NO",U19="NO",V19="NO",W19="NO"),"Deficiente",IF(OR(T19="",U19="",V19="",W19=""),"Falta Valorar el Control",""))),"")</f>
        <v>Deficiente</v>
      </c>
      <c r="Y19" s="72">
        <f t="shared" ref="Y19:Y42" si="1">IF(X19="Suficiente",1,0)</f>
        <v>0</v>
      </c>
      <c r="Z19" s="72">
        <f t="shared" ref="Z19:Z42" si="2">IF(X19="Deficiente",1,0)</f>
        <v>1</v>
      </c>
      <c r="AA19" s="112" t="str">
        <f>IF(SUM(P19:P20)&gt;=1,IF((SUM(P19:P20)/COUNTA(O19:O20))=1,IF(SUM(Y19:Y20)&gt;=1,IF(SUM(Y19:Y20)/(SUM(Y19:Y20)+SUM(Z19:Z20))=100%,"SI","NO"),"NO"),"NO"),"")</f>
        <v/>
      </c>
      <c r="AB19" s="118">
        <v>3</v>
      </c>
      <c r="AC19" s="118">
        <v>3</v>
      </c>
      <c r="AD19" s="117" t="str">
        <f>IF($AJ19&gt;=2,IF(AND($AB19="",$AC19=""),"",IF(AND($AB19&gt;5,$AC19&gt;5),"I","")),"")</f>
        <v/>
      </c>
      <c r="AE19" s="117" t="str">
        <f>IF($AJ13&gt;=2,IF(AND($AB19="",$AC19=""),"",IF(AND($AB19&lt;6,$AC19&gt;5),"II","")),"")</f>
        <v/>
      </c>
      <c r="AF19" s="120" t="str">
        <f>IF($AJ19&gt;=2,IF(AND($AB19="",$AC19=""),"",IF(AND($AB19&lt;6,$AC19&lt;6),"III","")),"")</f>
        <v>III</v>
      </c>
      <c r="AG19" s="117" t="str">
        <f>IF($AJ19&gt;=2,IF(AND($AB19="",$AC19=""),"",IF(AND($AB19&gt;5,$AC19&lt;6),"IV","")),"")</f>
        <v/>
      </c>
      <c r="AH19" s="124" t="s">
        <v>54</v>
      </c>
      <c r="AI19" s="73" t="s">
        <v>162</v>
      </c>
      <c r="AJ19" s="68">
        <v>2</v>
      </c>
      <c r="AK19" s="35"/>
      <c r="AL19" s="35"/>
      <c r="AM19" s="13"/>
      <c r="AN19" s="13"/>
      <c r="AO19" s="13"/>
      <c r="AP19" s="14"/>
      <c r="AQ19" s="14"/>
      <c r="AR19" s="14"/>
      <c r="AS19" s="15"/>
    </row>
    <row r="20" spans="1:45" ht="150" customHeight="1">
      <c r="A20" s="133"/>
      <c r="B20" s="122"/>
      <c r="C20" s="87"/>
      <c r="D20" s="87"/>
      <c r="E20" s="116"/>
      <c r="F20" s="87"/>
      <c r="G20" s="87"/>
      <c r="H20" s="42">
        <v>3.2</v>
      </c>
      <c r="I20" s="43" t="s">
        <v>124</v>
      </c>
      <c r="J20" s="43" t="s">
        <v>60</v>
      </c>
      <c r="K20" s="43" t="s">
        <v>56</v>
      </c>
      <c r="L20" s="122"/>
      <c r="M20" s="87"/>
      <c r="N20" s="87"/>
      <c r="O20" s="123"/>
      <c r="P20" s="43" t="s">
        <v>52</v>
      </c>
      <c r="Q20" s="36">
        <v>3.2</v>
      </c>
      <c r="R20" s="45" t="s">
        <v>127</v>
      </c>
      <c r="S20" s="43" t="s">
        <v>62</v>
      </c>
      <c r="T20" s="43" t="s">
        <v>49</v>
      </c>
      <c r="U20" s="43" t="s">
        <v>49</v>
      </c>
      <c r="V20" s="43" t="s">
        <v>52</v>
      </c>
      <c r="W20" s="43" t="s">
        <v>52</v>
      </c>
      <c r="X20" s="43" t="str">
        <f t="shared" si="0"/>
        <v>Deficiente</v>
      </c>
      <c r="Y20" s="72">
        <f t="shared" si="1"/>
        <v>0</v>
      </c>
      <c r="Z20" s="72">
        <f t="shared" si="2"/>
        <v>1</v>
      </c>
      <c r="AA20" s="112"/>
      <c r="AB20" s="118"/>
      <c r="AC20" s="118"/>
      <c r="AD20" s="117"/>
      <c r="AE20" s="117"/>
      <c r="AF20" s="121"/>
      <c r="AG20" s="117"/>
      <c r="AH20" s="125"/>
      <c r="AI20" s="73" t="s">
        <v>163</v>
      </c>
      <c r="AJ20" s="68">
        <v>2</v>
      </c>
      <c r="AK20" s="35"/>
      <c r="AL20" s="35"/>
      <c r="AM20" s="13"/>
      <c r="AN20" s="13"/>
      <c r="AO20" s="13"/>
      <c r="AP20" s="14"/>
      <c r="AQ20" s="14"/>
      <c r="AR20" s="14"/>
      <c r="AS20" s="15"/>
    </row>
    <row r="21" spans="1:45" ht="220.5" customHeight="1">
      <c r="A21" s="114">
        <v>4</v>
      </c>
      <c r="B21" s="85" t="s">
        <v>164</v>
      </c>
      <c r="C21" s="85" t="s">
        <v>42</v>
      </c>
      <c r="D21" s="85" t="s">
        <v>159</v>
      </c>
      <c r="E21" s="100" t="s">
        <v>200</v>
      </c>
      <c r="F21" s="85" t="s">
        <v>44</v>
      </c>
      <c r="G21" s="85" t="s">
        <v>63</v>
      </c>
      <c r="H21" s="42">
        <v>4.0999999999999996</v>
      </c>
      <c r="I21" s="43" t="s">
        <v>110</v>
      </c>
      <c r="J21" s="85" t="s">
        <v>66</v>
      </c>
      <c r="K21" s="85" t="s">
        <v>56</v>
      </c>
      <c r="L21" s="85" t="s">
        <v>67</v>
      </c>
      <c r="M21" s="112">
        <v>9</v>
      </c>
      <c r="N21" s="112">
        <v>8</v>
      </c>
      <c r="O21" s="101" t="str">
        <f>IF(AND(M21&lt;&gt;"",N21&lt;&gt;""),IF(AND(M21&gt;5,N21&gt;5),"I",IF(AND(M21&lt;=5,N21&gt;5),"II",IF(AND(M21&gt;5,N21&lt;=5),"IV",IF(AND(M21&lt;=5,N21&lt;=5),"III")))),"")</f>
        <v>I</v>
      </c>
      <c r="P21" s="85" t="s">
        <v>49</v>
      </c>
      <c r="Q21" s="36">
        <v>4.0999999999999996</v>
      </c>
      <c r="R21" s="45" t="s">
        <v>100</v>
      </c>
      <c r="S21" s="85" t="s">
        <v>62</v>
      </c>
      <c r="T21" s="85" t="s">
        <v>49</v>
      </c>
      <c r="U21" s="85" t="s">
        <v>52</v>
      </c>
      <c r="V21" s="85" t="s">
        <v>52</v>
      </c>
      <c r="W21" s="85" t="s">
        <v>52</v>
      </c>
      <c r="X21" s="85" t="str">
        <f t="shared" si="0"/>
        <v>Deficiente</v>
      </c>
      <c r="Y21" s="131">
        <f t="shared" si="1"/>
        <v>0</v>
      </c>
      <c r="Z21" s="131">
        <f t="shared" si="2"/>
        <v>1</v>
      </c>
      <c r="AA21" s="85"/>
      <c r="AB21" s="118">
        <v>3</v>
      </c>
      <c r="AC21" s="118">
        <v>2</v>
      </c>
      <c r="AD21" s="119" t="str">
        <f>IF($AJ21&gt;=2,IF(AND($AB21="",$AC21=""),"",IF(AND($AB21&gt;5,$AC21&gt;5),"I","")),"")</f>
        <v/>
      </c>
      <c r="AE21" s="119" t="str">
        <f>IF($AJ21&gt;=2,IF(AND($AB21="",$AC21=""),"",IF(AND($AB21&lt;6,$AC21&gt;5),"II","")),"")</f>
        <v/>
      </c>
      <c r="AF21" s="120" t="str">
        <f>IF($AJ21&gt;=2,IF(AND($AB21="",$AC21=""),"",IF(AND($AB21&lt;6,$AC21&lt;6),"III","")),"")</f>
        <v>III</v>
      </c>
      <c r="AG21" s="119" t="str">
        <f>IF($AJ21&gt;=2,IF(AND($AB21="",$AC21=""),"",IF(AND($AB21&gt;5,$AC21&lt;6),"IV","")),"")</f>
        <v/>
      </c>
      <c r="AH21" s="124" t="s">
        <v>54</v>
      </c>
      <c r="AI21" s="75" t="s">
        <v>158</v>
      </c>
      <c r="AJ21" s="68">
        <v>2</v>
      </c>
      <c r="AK21" s="34"/>
      <c r="AL21" s="34"/>
      <c r="AM21" s="9"/>
      <c r="AN21" s="9"/>
      <c r="AO21" s="9"/>
      <c r="AP21" s="10"/>
      <c r="AQ21" s="10"/>
      <c r="AR21" s="10"/>
      <c r="AS21" s="11"/>
    </row>
    <row r="22" spans="1:45" ht="220.5" customHeight="1">
      <c r="A22" s="114"/>
      <c r="B22" s="85"/>
      <c r="C22" s="85"/>
      <c r="D22" s="85"/>
      <c r="E22" s="100"/>
      <c r="F22" s="85"/>
      <c r="G22" s="85"/>
      <c r="H22" s="42">
        <v>4.2</v>
      </c>
      <c r="I22" s="43" t="s">
        <v>111</v>
      </c>
      <c r="J22" s="85"/>
      <c r="K22" s="85"/>
      <c r="L22" s="85"/>
      <c r="M22" s="112"/>
      <c r="N22" s="112"/>
      <c r="O22" s="101"/>
      <c r="P22" s="85"/>
      <c r="Q22" s="36">
        <v>4.2</v>
      </c>
      <c r="R22" s="45" t="s">
        <v>201</v>
      </c>
      <c r="S22" s="85"/>
      <c r="T22" s="85"/>
      <c r="U22" s="85"/>
      <c r="V22" s="85"/>
      <c r="W22" s="85"/>
      <c r="X22" s="85"/>
      <c r="Y22" s="131"/>
      <c r="Z22" s="131"/>
      <c r="AA22" s="85"/>
      <c r="AB22" s="118"/>
      <c r="AC22" s="118"/>
      <c r="AD22" s="119"/>
      <c r="AE22" s="119"/>
      <c r="AF22" s="121"/>
      <c r="AG22" s="119"/>
      <c r="AH22" s="124"/>
      <c r="AI22" s="45" t="s">
        <v>159</v>
      </c>
      <c r="AJ22" s="68">
        <v>2</v>
      </c>
      <c r="AK22" s="34"/>
      <c r="AL22" s="34"/>
      <c r="AM22" s="9"/>
      <c r="AN22" s="9"/>
      <c r="AO22" s="9"/>
      <c r="AP22" s="10"/>
      <c r="AQ22" s="10"/>
      <c r="AR22" s="10"/>
      <c r="AS22" s="11"/>
    </row>
    <row r="23" spans="1:45" ht="220.5" customHeight="1">
      <c r="A23" s="114"/>
      <c r="B23" s="85"/>
      <c r="C23" s="85"/>
      <c r="D23" s="85"/>
      <c r="E23" s="100"/>
      <c r="F23" s="85"/>
      <c r="G23" s="85"/>
      <c r="H23" s="42">
        <v>4.3</v>
      </c>
      <c r="I23" s="43" t="s">
        <v>112</v>
      </c>
      <c r="J23" s="85"/>
      <c r="K23" s="85"/>
      <c r="L23" s="85"/>
      <c r="M23" s="112"/>
      <c r="N23" s="112"/>
      <c r="O23" s="101"/>
      <c r="P23" s="85"/>
      <c r="Q23" s="36">
        <v>4.3</v>
      </c>
      <c r="R23" s="45" t="s">
        <v>101</v>
      </c>
      <c r="S23" s="85"/>
      <c r="T23" s="85"/>
      <c r="U23" s="85"/>
      <c r="V23" s="85"/>
      <c r="W23" s="85"/>
      <c r="X23" s="85"/>
      <c r="Y23" s="131"/>
      <c r="Z23" s="131"/>
      <c r="AA23" s="85"/>
      <c r="AB23" s="118"/>
      <c r="AC23" s="118"/>
      <c r="AD23" s="119"/>
      <c r="AE23" s="119"/>
      <c r="AF23" s="132"/>
      <c r="AG23" s="119"/>
      <c r="AH23" s="124"/>
      <c r="AI23" s="45" t="s">
        <v>160</v>
      </c>
      <c r="AJ23" s="68">
        <v>2</v>
      </c>
      <c r="AK23" s="34"/>
      <c r="AL23" s="34"/>
      <c r="AM23" s="9"/>
      <c r="AN23" s="9"/>
      <c r="AO23" s="9"/>
      <c r="AP23" s="10"/>
      <c r="AQ23" s="10"/>
      <c r="AR23" s="10"/>
      <c r="AS23" s="11"/>
    </row>
    <row r="24" spans="1:45" ht="150.75" customHeight="1">
      <c r="A24" s="113">
        <v>5</v>
      </c>
      <c r="B24" s="85" t="s">
        <v>68</v>
      </c>
      <c r="C24" s="85" t="s">
        <v>42</v>
      </c>
      <c r="D24" s="85" t="s">
        <v>122</v>
      </c>
      <c r="E24" s="100" t="s">
        <v>119</v>
      </c>
      <c r="F24" s="85" t="s">
        <v>44</v>
      </c>
      <c r="G24" s="85" t="s">
        <v>65</v>
      </c>
      <c r="H24" s="112">
        <v>5.0999999999999996</v>
      </c>
      <c r="I24" s="85" t="s">
        <v>145</v>
      </c>
      <c r="J24" s="85" t="s">
        <v>60</v>
      </c>
      <c r="K24" s="85" t="s">
        <v>56</v>
      </c>
      <c r="L24" s="85" t="s">
        <v>170</v>
      </c>
      <c r="M24" s="112">
        <v>8</v>
      </c>
      <c r="N24" s="112">
        <v>3</v>
      </c>
      <c r="O24" s="101" t="str">
        <f>IF(AND(M24&lt;&gt;"",N24&lt;&gt;""),IF(AND(M24&gt;5,N24&gt;5),"I",IF(AND(M24&lt;=5,N24&gt;5),"II",IF(AND(M24&gt;5,N24&lt;=5),"IV",IF(AND(M24&lt;=5,N24&lt;=5),"III")))),"")</f>
        <v>IV</v>
      </c>
      <c r="P24" s="85" t="s">
        <v>49</v>
      </c>
      <c r="Q24" s="86">
        <v>5.0999999999999996</v>
      </c>
      <c r="R24" s="100" t="s">
        <v>202</v>
      </c>
      <c r="S24" s="85" t="s">
        <v>58</v>
      </c>
      <c r="T24" s="85" t="s">
        <v>49</v>
      </c>
      <c r="U24" s="85" t="s">
        <v>49</v>
      </c>
      <c r="V24" s="85" t="s">
        <v>49</v>
      </c>
      <c r="W24" s="85" t="s">
        <v>52</v>
      </c>
      <c r="X24" s="85" t="s">
        <v>53</v>
      </c>
      <c r="Y24" s="131">
        <f t="shared" si="1"/>
        <v>0</v>
      </c>
      <c r="Z24" s="131">
        <f t="shared" ref="Z24" si="3">IF(X24="Deficiente",1,0)</f>
        <v>1</v>
      </c>
      <c r="AA24" s="85"/>
      <c r="AB24" s="118">
        <v>7</v>
      </c>
      <c r="AC24" s="118">
        <v>5</v>
      </c>
      <c r="AD24" s="119" t="str">
        <f>IF($AJ24&gt;=2,IF(AND($AB24="",$AC24=""),"",IF(AND($AB24&gt;5,$AC24&gt;5),"I","")),"")</f>
        <v/>
      </c>
      <c r="AE24" s="119" t="str">
        <f>IF($AJ24&gt;=2,IF(AND($AB24="",$AC24=""),"",IF(AND($AB24&lt;6,$AC24&gt;5),"II","")),"")</f>
        <v/>
      </c>
      <c r="AF24" s="119" t="str">
        <f>IF($AJ24&gt;=2,IF(AND($AB24="",$AC24=""),"",IF(AND($AB24&lt;6,$AC24&lt;6),"III","")),"")</f>
        <v/>
      </c>
      <c r="AG24" s="119" t="str">
        <f>IF($AJ24&gt;=2,IF(AND($AB24="",$AC24=""),"",IF(AND($AB24&gt;5,$AC24&lt;6),"IV","")),"")</f>
        <v>IV</v>
      </c>
      <c r="AH24" s="124" t="s">
        <v>54</v>
      </c>
      <c r="AI24" s="45" t="s">
        <v>165</v>
      </c>
      <c r="AJ24" s="68">
        <v>2</v>
      </c>
      <c r="AK24" s="34"/>
      <c r="AL24" s="34"/>
      <c r="AM24" s="9"/>
      <c r="AN24" s="9"/>
      <c r="AO24" s="9"/>
      <c r="AP24" s="10"/>
      <c r="AQ24" s="10"/>
      <c r="AR24" s="10"/>
      <c r="AS24" s="11"/>
    </row>
    <row r="25" spans="1:45" ht="150.75" customHeight="1">
      <c r="A25" s="113"/>
      <c r="B25" s="85"/>
      <c r="C25" s="85"/>
      <c r="D25" s="85"/>
      <c r="E25" s="100"/>
      <c r="F25" s="85"/>
      <c r="G25" s="85"/>
      <c r="H25" s="112"/>
      <c r="I25" s="85"/>
      <c r="J25" s="85"/>
      <c r="K25" s="85"/>
      <c r="L25" s="85"/>
      <c r="M25" s="112"/>
      <c r="N25" s="112"/>
      <c r="O25" s="101"/>
      <c r="P25" s="85"/>
      <c r="Q25" s="86"/>
      <c r="R25" s="100"/>
      <c r="S25" s="85"/>
      <c r="T25" s="85"/>
      <c r="U25" s="85"/>
      <c r="V25" s="85"/>
      <c r="W25" s="85"/>
      <c r="X25" s="85"/>
      <c r="Y25" s="131"/>
      <c r="Z25" s="131"/>
      <c r="AA25" s="85"/>
      <c r="AB25" s="118"/>
      <c r="AC25" s="118"/>
      <c r="AD25" s="119"/>
      <c r="AE25" s="119"/>
      <c r="AF25" s="119"/>
      <c r="AG25" s="119"/>
      <c r="AH25" s="124"/>
      <c r="AI25" s="45" t="s">
        <v>187</v>
      </c>
      <c r="AJ25" s="68">
        <v>2</v>
      </c>
      <c r="AK25" s="34"/>
      <c r="AL25" s="34"/>
      <c r="AM25" s="9"/>
      <c r="AN25" s="9"/>
      <c r="AO25" s="9"/>
      <c r="AP25" s="10"/>
      <c r="AQ25" s="10"/>
      <c r="AR25" s="10"/>
      <c r="AS25" s="11"/>
    </row>
    <row r="26" spans="1:45" ht="150.75" customHeight="1">
      <c r="A26" s="113"/>
      <c r="B26" s="85"/>
      <c r="C26" s="85"/>
      <c r="D26" s="85"/>
      <c r="E26" s="100"/>
      <c r="F26" s="85"/>
      <c r="G26" s="85"/>
      <c r="H26" s="112"/>
      <c r="I26" s="85"/>
      <c r="J26" s="85"/>
      <c r="K26" s="85"/>
      <c r="L26" s="85"/>
      <c r="M26" s="112"/>
      <c r="N26" s="112"/>
      <c r="O26" s="101"/>
      <c r="P26" s="85"/>
      <c r="Q26" s="86"/>
      <c r="R26" s="100"/>
      <c r="S26" s="85"/>
      <c r="T26" s="85"/>
      <c r="U26" s="85"/>
      <c r="V26" s="85"/>
      <c r="W26" s="85"/>
      <c r="X26" s="85"/>
      <c r="Y26" s="131"/>
      <c r="Z26" s="131"/>
      <c r="AA26" s="85"/>
      <c r="AB26" s="118"/>
      <c r="AC26" s="118"/>
      <c r="AD26" s="119"/>
      <c r="AE26" s="119"/>
      <c r="AF26" s="119"/>
      <c r="AG26" s="119"/>
      <c r="AH26" s="124"/>
      <c r="AI26" s="45" t="s">
        <v>120</v>
      </c>
      <c r="AJ26" s="68">
        <v>2</v>
      </c>
      <c r="AK26" s="34"/>
      <c r="AL26" s="34"/>
      <c r="AM26" s="9"/>
      <c r="AN26" s="9"/>
      <c r="AO26" s="9"/>
      <c r="AP26" s="10"/>
      <c r="AQ26" s="10"/>
      <c r="AR26" s="10"/>
      <c r="AS26" s="11"/>
    </row>
    <row r="27" spans="1:45" ht="151.5" customHeight="1">
      <c r="A27" s="113"/>
      <c r="B27" s="85"/>
      <c r="C27" s="85"/>
      <c r="D27" s="85"/>
      <c r="E27" s="100"/>
      <c r="F27" s="85"/>
      <c r="G27" s="85"/>
      <c r="H27" s="112"/>
      <c r="I27" s="85"/>
      <c r="J27" s="85"/>
      <c r="K27" s="85"/>
      <c r="L27" s="85"/>
      <c r="M27" s="112"/>
      <c r="N27" s="112"/>
      <c r="O27" s="101"/>
      <c r="P27" s="85"/>
      <c r="Q27" s="86"/>
      <c r="R27" s="100"/>
      <c r="S27" s="85"/>
      <c r="T27" s="85"/>
      <c r="U27" s="85"/>
      <c r="V27" s="85"/>
      <c r="W27" s="85"/>
      <c r="X27" s="85"/>
      <c r="Y27" s="131"/>
      <c r="Z27" s="131"/>
      <c r="AA27" s="85"/>
      <c r="AB27" s="118"/>
      <c r="AC27" s="118"/>
      <c r="AD27" s="119"/>
      <c r="AE27" s="119"/>
      <c r="AF27" s="119"/>
      <c r="AG27" s="119"/>
      <c r="AH27" s="124"/>
      <c r="AI27" s="45" t="s">
        <v>121</v>
      </c>
      <c r="AJ27" s="68">
        <v>2</v>
      </c>
      <c r="AK27" s="34"/>
      <c r="AL27" s="34"/>
      <c r="AM27" s="9"/>
      <c r="AN27" s="9"/>
      <c r="AO27" s="9"/>
      <c r="AP27" s="10"/>
      <c r="AQ27" s="10"/>
      <c r="AR27" s="10"/>
      <c r="AS27" s="11"/>
    </row>
    <row r="28" spans="1:45" ht="169.5" customHeight="1">
      <c r="A28" s="113">
        <v>6</v>
      </c>
      <c r="B28" s="85" t="s">
        <v>69</v>
      </c>
      <c r="C28" s="85" t="s">
        <v>42</v>
      </c>
      <c r="D28" s="85" t="s">
        <v>134</v>
      </c>
      <c r="E28" s="100" t="s">
        <v>166</v>
      </c>
      <c r="F28" s="85" t="s">
        <v>44</v>
      </c>
      <c r="G28" s="85" t="s">
        <v>70</v>
      </c>
      <c r="H28" s="88">
        <v>6.1</v>
      </c>
      <c r="I28" s="91" t="s">
        <v>147</v>
      </c>
      <c r="J28" s="91" t="s">
        <v>66</v>
      </c>
      <c r="K28" s="91" t="s">
        <v>56</v>
      </c>
      <c r="L28" s="85" t="s">
        <v>146</v>
      </c>
      <c r="M28" s="112">
        <v>8</v>
      </c>
      <c r="N28" s="112">
        <v>8</v>
      </c>
      <c r="O28" s="101" t="str">
        <f>IF(AND(M28&lt;&gt;"",N28&lt;&gt;""),IF(AND(M28&gt;5,N28&gt;5),"I",IF(AND(M28&lt;=5,N28&gt;5),"II",IF(AND(M28&gt;5,N28&lt;=5),"IV",IF(AND(M28&lt;=5,N28&lt;=5),"III")))),"")</f>
        <v>I</v>
      </c>
      <c r="P28" s="91" t="s">
        <v>49</v>
      </c>
      <c r="Q28" s="94">
        <v>6.1</v>
      </c>
      <c r="R28" s="97" t="s">
        <v>104</v>
      </c>
      <c r="S28" s="91" t="s">
        <v>62</v>
      </c>
      <c r="T28" s="91" t="s">
        <v>52</v>
      </c>
      <c r="U28" s="91" t="s">
        <v>52</v>
      </c>
      <c r="V28" s="91" t="s">
        <v>52</v>
      </c>
      <c r="W28" s="91" t="s">
        <v>49</v>
      </c>
      <c r="X28" s="91" t="str">
        <f t="shared" si="0"/>
        <v>Deficiente</v>
      </c>
      <c r="Y28" s="128">
        <f t="shared" si="1"/>
        <v>0</v>
      </c>
      <c r="Z28" s="128">
        <f t="shared" si="2"/>
        <v>1</v>
      </c>
      <c r="AA28" s="85"/>
      <c r="AB28" s="112">
        <v>6</v>
      </c>
      <c r="AC28" s="112">
        <v>2</v>
      </c>
      <c r="AD28" s="126" t="str">
        <f>IF($AJ28&gt;=2,IF(AND($AB28="",$AC28=""),"",IF(AND($AB28&gt;5,$AC28&gt;5),"I","")),"")</f>
        <v/>
      </c>
      <c r="AE28" s="126" t="str">
        <f>IF($AJ28&gt;=2,IF(AND($AB28="",$AC28=""),"",IF(AND($AB28&lt;6,$AC28&gt;5),"II","")),"")</f>
        <v/>
      </c>
      <c r="AF28" s="126" t="str">
        <f>IF($AJ28&gt;=2,IF(AND($AB28="",$AC28=""),"",IF(AND($AB28&lt;6,$AC28&lt;6),"III","")),"")</f>
        <v/>
      </c>
      <c r="AG28" s="119" t="str">
        <f>IF($AJ28&gt;=2,IF(AND($AB28="",$AC28=""),"",IF(AND($AB28&gt;5,$AC28&lt;6),"IV","")),"")</f>
        <v>IV</v>
      </c>
      <c r="AH28" s="124" t="s">
        <v>54</v>
      </c>
      <c r="AI28" s="45" t="s">
        <v>131</v>
      </c>
      <c r="AJ28" s="68">
        <v>2</v>
      </c>
      <c r="AK28" s="34"/>
      <c r="AL28" s="34"/>
      <c r="AM28" s="9"/>
      <c r="AN28" s="9"/>
      <c r="AO28" s="9"/>
      <c r="AP28" s="10"/>
      <c r="AQ28" s="10"/>
      <c r="AR28" s="10"/>
      <c r="AS28" s="11"/>
    </row>
    <row r="29" spans="1:45" ht="169.5" customHeight="1">
      <c r="A29" s="113"/>
      <c r="B29" s="85"/>
      <c r="C29" s="85"/>
      <c r="D29" s="85"/>
      <c r="E29" s="100"/>
      <c r="F29" s="85"/>
      <c r="G29" s="85"/>
      <c r="H29" s="89"/>
      <c r="I29" s="92"/>
      <c r="J29" s="92"/>
      <c r="K29" s="92"/>
      <c r="L29" s="85"/>
      <c r="M29" s="112"/>
      <c r="N29" s="112"/>
      <c r="O29" s="101"/>
      <c r="P29" s="93"/>
      <c r="Q29" s="95"/>
      <c r="R29" s="98"/>
      <c r="S29" s="92"/>
      <c r="T29" s="92"/>
      <c r="U29" s="92"/>
      <c r="V29" s="92"/>
      <c r="W29" s="92"/>
      <c r="X29" s="92"/>
      <c r="Y29" s="129"/>
      <c r="Z29" s="129"/>
      <c r="AA29" s="85"/>
      <c r="AB29" s="112"/>
      <c r="AC29" s="112"/>
      <c r="AD29" s="126"/>
      <c r="AE29" s="126"/>
      <c r="AF29" s="126"/>
      <c r="AG29" s="119"/>
      <c r="AH29" s="124"/>
      <c r="AI29" s="45" t="s">
        <v>132</v>
      </c>
      <c r="AJ29" s="68"/>
      <c r="AK29" s="34"/>
      <c r="AL29" s="34"/>
      <c r="AM29" s="9"/>
      <c r="AN29" s="9"/>
      <c r="AO29" s="9"/>
      <c r="AP29" s="10"/>
      <c r="AQ29" s="10"/>
      <c r="AR29" s="10"/>
      <c r="AS29" s="11"/>
    </row>
    <row r="30" spans="1:45" ht="169.5" customHeight="1">
      <c r="A30" s="113"/>
      <c r="B30" s="85"/>
      <c r="C30" s="85"/>
      <c r="D30" s="85"/>
      <c r="E30" s="100"/>
      <c r="F30" s="85"/>
      <c r="G30" s="85"/>
      <c r="H30" s="89"/>
      <c r="I30" s="92"/>
      <c r="J30" s="92"/>
      <c r="K30" s="92"/>
      <c r="L30" s="85"/>
      <c r="M30" s="112"/>
      <c r="N30" s="112"/>
      <c r="O30" s="101"/>
      <c r="P30" s="91" t="s">
        <v>49</v>
      </c>
      <c r="Q30" s="95"/>
      <c r="R30" s="98"/>
      <c r="S30" s="92"/>
      <c r="T30" s="92"/>
      <c r="U30" s="92"/>
      <c r="V30" s="92"/>
      <c r="W30" s="92"/>
      <c r="X30" s="92"/>
      <c r="Y30" s="129"/>
      <c r="Z30" s="129"/>
      <c r="AA30" s="85"/>
      <c r="AB30" s="112"/>
      <c r="AC30" s="112"/>
      <c r="AD30" s="126"/>
      <c r="AE30" s="126"/>
      <c r="AF30" s="126"/>
      <c r="AG30" s="119"/>
      <c r="AH30" s="124"/>
      <c r="AI30" s="45" t="s">
        <v>133</v>
      </c>
      <c r="AJ30" s="68"/>
      <c r="AK30" s="34"/>
      <c r="AL30" s="34"/>
      <c r="AM30" s="9"/>
      <c r="AN30" s="9"/>
      <c r="AO30" s="9"/>
      <c r="AP30" s="10"/>
      <c r="AQ30" s="10"/>
      <c r="AR30" s="10"/>
      <c r="AS30" s="11"/>
    </row>
    <row r="31" spans="1:45" ht="169.5" customHeight="1">
      <c r="A31" s="115"/>
      <c r="B31" s="87"/>
      <c r="C31" s="87"/>
      <c r="D31" s="85"/>
      <c r="E31" s="116"/>
      <c r="F31" s="87"/>
      <c r="G31" s="87"/>
      <c r="H31" s="90"/>
      <c r="I31" s="93"/>
      <c r="J31" s="93"/>
      <c r="K31" s="93"/>
      <c r="L31" s="87"/>
      <c r="M31" s="87"/>
      <c r="N31" s="87"/>
      <c r="O31" s="102"/>
      <c r="P31" s="93"/>
      <c r="Q31" s="96"/>
      <c r="R31" s="99"/>
      <c r="S31" s="93"/>
      <c r="T31" s="93"/>
      <c r="U31" s="93"/>
      <c r="V31" s="93"/>
      <c r="W31" s="93"/>
      <c r="X31" s="93"/>
      <c r="Y31" s="130"/>
      <c r="Z31" s="130"/>
      <c r="AA31" s="87"/>
      <c r="AB31" s="87"/>
      <c r="AC31" s="87"/>
      <c r="AD31" s="126"/>
      <c r="AE31" s="126"/>
      <c r="AF31" s="126"/>
      <c r="AG31" s="119"/>
      <c r="AH31" s="125"/>
      <c r="AI31" s="45" t="s">
        <v>121</v>
      </c>
      <c r="AJ31" s="69">
        <v>2</v>
      </c>
      <c r="AK31" s="34"/>
      <c r="AL31" s="34"/>
      <c r="AM31" s="9"/>
      <c r="AN31" s="9"/>
      <c r="AO31" s="9"/>
      <c r="AP31" s="10"/>
      <c r="AQ31" s="10"/>
      <c r="AR31" s="10"/>
      <c r="AS31" s="11"/>
    </row>
    <row r="32" spans="1:45" ht="99.75" customHeight="1">
      <c r="A32" s="114">
        <v>7</v>
      </c>
      <c r="B32" s="85" t="s">
        <v>71</v>
      </c>
      <c r="C32" s="85" t="s">
        <v>42</v>
      </c>
      <c r="D32" s="85" t="s">
        <v>116</v>
      </c>
      <c r="E32" s="100" t="s">
        <v>203</v>
      </c>
      <c r="F32" s="85" t="s">
        <v>44</v>
      </c>
      <c r="G32" s="85" t="s">
        <v>63</v>
      </c>
      <c r="H32" s="42">
        <v>7.1</v>
      </c>
      <c r="I32" s="43" t="s">
        <v>204</v>
      </c>
      <c r="J32" s="43" t="s">
        <v>60</v>
      </c>
      <c r="K32" s="85" t="s">
        <v>56</v>
      </c>
      <c r="L32" s="85" t="s">
        <v>72</v>
      </c>
      <c r="M32" s="112">
        <v>8</v>
      </c>
      <c r="N32" s="112">
        <v>7</v>
      </c>
      <c r="O32" s="101" t="str">
        <f>IF(AND(M32&lt;&gt;"",N32&lt;&gt;""),IF(AND(M32&gt;5,N32&gt;5),"I",IF(AND(M32&lt;=5,N32&gt;5),"II",IF(AND(M32&gt;5,N32&lt;=5),"IV",IF(AND(M32&lt;=5,N32&lt;=5),"III")))),"")</f>
        <v>I</v>
      </c>
      <c r="P32" s="85" t="s">
        <v>49</v>
      </c>
      <c r="Q32" s="86">
        <v>8.1</v>
      </c>
      <c r="R32" s="100" t="s">
        <v>104</v>
      </c>
      <c r="S32" s="85" t="s">
        <v>62</v>
      </c>
      <c r="T32" s="85" t="s">
        <v>52</v>
      </c>
      <c r="U32" s="85" t="s">
        <v>52</v>
      </c>
      <c r="V32" s="85" t="s">
        <v>52</v>
      </c>
      <c r="W32" s="85" t="s">
        <v>52</v>
      </c>
      <c r="X32" s="85" t="str">
        <f t="shared" si="0"/>
        <v>Deficiente</v>
      </c>
      <c r="Y32" s="131">
        <f t="shared" si="1"/>
        <v>0</v>
      </c>
      <c r="Z32" s="131">
        <f t="shared" si="2"/>
        <v>1</v>
      </c>
      <c r="AA32" s="85" t="str">
        <f>IF(SUM(P32:P35)&gt;=1,IF((SUM(P32:P35)/COUNTA(O32:O35))=1,IF(SUM(Y32:Y35)&gt;=1,IF(SUM(Y32:Y35)/(SUM(Y32:Y35)+SUM(Z32:Z35))=100%,"SI","NO"),"NO"),"NO"),"")</f>
        <v/>
      </c>
      <c r="AB32" s="118">
        <v>7</v>
      </c>
      <c r="AC32" s="118">
        <v>6</v>
      </c>
      <c r="AD32" s="119" t="str">
        <f>IF($AJ32&gt;=2,IF(AND($AB32="",$AC32=""),"",IF(AND($AB32&gt;5,$AC32&gt;5),"I","")),"")</f>
        <v>I</v>
      </c>
      <c r="AE32" s="119" t="str">
        <f>IF($AJ32&gt;=2,IF(AND($AB32="",$AC32=""),"",IF(AND($AB32&lt;6,$AC32&gt;5),"II","")),"")</f>
        <v/>
      </c>
      <c r="AF32" s="119" t="str">
        <f>IF($AJ32&gt;=2,IF(AND($AB32="",$AC32=""),"",IF(AND($AB32&lt;6,$AC32&lt;6),"III","")),"")</f>
        <v/>
      </c>
      <c r="AG32" s="119" t="str">
        <f>IF($AJ32&gt;=2,IF(AND($AB32="",$AC32=""),"",IF(AND($AB32&gt;5,$AC32&lt;6),"IV","")),"")</f>
        <v/>
      </c>
      <c r="AH32" s="124" t="s">
        <v>54</v>
      </c>
      <c r="AI32" s="45" t="s">
        <v>167</v>
      </c>
      <c r="AJ32" s="68">
        <v>2</v>
      </c>
      <c r="AK32" s="34"/>
      <c r="AL32" s="34"/>
      <c r="AM32" s="9"/>
      <c r="AN32" s="9"/>
      <c r="AO32" s="9"/>
      <c r="AP32" s="10"/>
      <c r="AQ32" s="10"/>
      <c r="AR32" s="10"/>
      <c r="AS32" s="11"/>
    </row>
    <row r="33" spans="1:45" ht="99.75" customHeight="1">
      <c r="A33" s="114"/>
      <c r="B33" s="85"/>
      <c r="C33" s="85"/>
      <c r="D33" s="85"/>
      <c r="E33" s="100"/>
      <c r="F33" s="85"/>
      <c r="G33" s="85"/>
      <c r="H33" s="42">
        <v>7.2</v>
      </c>
      <c r="I33" s="43" t="s">
        <v>102</v>
      </c>
      <c r="J33" s="43" t="s">
        <v>60</v>
      </c>
      <c r="K33" s="85"/>
      <c r="L33" s="85"/>
      <c r="M33" s="112"/>
      <c r="N33" s="112"/>
      <c r="O33" s="101"/>
      <c r="P33" s="85"/>
      <c r="Q33" s="86"/>
      <c r="R33" s="100"/>
      <c r="S33" s="85"/>
      <c r="T33" s="85"/>
      <c r="U33" s="85"/>
      <c r="V33" s="85"/>
      <c r="W33" s="85"/>
      <c r="X33" s="85"/>
      <c r="Y33" s="131"/>
      <c r="Z33" s="131"/>
      <c r="AA33" s="85"/>
      <c r="AB33" s="118"/>
      <c r="AC33" s="118"/>
      <c r="AD33" s="119"/>
      <c r="AE33" s="119"/>
      <c r="AF33" s="119"/>
      <c r="AG33" s="119"/>
      <c r="AH33" s="124"/>
      <c r="AI33" s="45" t="s">
        <v>106</v>
      </c>
      <c r="AJ33" s="68">
        <v>2</v>
      </c>
      <c r="AK33" s="34"/>
      <c r="AL33" s="34"/>
      <c r="AM33" s="9"/>
      <c r="AN33" s="9"/>
      <c r="AO33" s="9"/>
      <c r="AP33" s="10"/>
      <c r="AQ33" s="10"/>
      <c r="AR33" s="10"/>
      <c r="AS33" s="11"/>
    </row>
    <row r="34" spans="1:45" ht="99.75" customHeight="1">
      <c r="A34" s="114"/>
      <c r="B34" s="85"/>
      <c r="C34" s="85"/>
      <c r="D34" s="85"/>
      <c r="E34" s="100"/>
      <c r="F34" s="85"/>
      <c r="G34" s="85"/>
      <c r="H34" s="112">
        <v>7.3</v>
      </c>
      <c r="I34" s="85" t="s">
        <v>103</v>
      </c>
      <c r="J34" s="85" t="s">
        <v>60</v>
      </c>
      <c r="K34" s="85" t="s">
        <v>56</v>
      </c>
      <c r="L34" s="85"/>
      <c r="M34" s="112"/>
      <c r="N34" s="112"/>
      <c r="O34" s="101"/>
      <c r="P34" s="85" t="s">
        <v>49</v>
      </c>
      <c r="Q34" s="86">
        <v>8.1999999999999993</v>
      </c>
      <c r="R34" s="100" t="s">
        <v>105</v>
      </c>
      <c r="S34" s="85" t="s">
        <v>58</v>
      </c>
      <c r="T34" s="85" t="s">
        <v>49</v>
      </c>
      <c r="U34" s="85" t="s">
        <v>49</v>
      </c>
      <c r="V34" s="85" t="s">
        <v>49</v>
      </c>
      <c r="W34" s="85" t="s">
        <v>52</v>
      </c>
      <c r="X34" s="85" t="str">
        <f t="shared" si="0"/>
        <v>Deficiente</v>
      </c>
      <c r="Y34" s="131">
        <f t="shared" si="1"/>
        <v>0</v>
      </c>
      <c r="Z34" s="131">
        <f t="shared" si="2"/>
        <v>1</v>
      </c>
      <c r="AA34" s="85"/>
      <c r="AB34" s="118"/>
      <c r="AC34" s="118"/>
      <c r="AD34" s="119"/>
      <c r="AE34" s="119"/>
      <c r="AF34" s="119"/>
      <c r="AG34" s="119"/>
      <c r="AH34" s="124"/>
      <c r="AI34" s="45" t="s">
        <v>117</v>
      </c>
      <c r="AJ34" s="68">
        <v>2</v>
      </c>
      <c r="AK34" s="34"/>
      <c r="AL34" s="34"/>
      <c r="AM34" s="9"/>
      <c r="AN34" s="9"/>
      <c r="AO34" s="9"/>
      <c r="AP34" s="10"/>
      <c r="AQ34" s="10"/>
      <c r="AR34" s="10"/>
      <c r="AS34" s="11"/>
    </row>
    <row r="35" spans="1:45" ht="99.75" customHeight="1">
      <c r="A35" s="114"/>
      <c r="B35" s="87"/>
      <c r="C35" s="87"/>
      <c r="D35" s="85"/>
      <c r="E35" s="116"/>
      <c r="F35" s="87"/>
      <c r="G35" s="87"/>
      <c r="H35" s="112"/>
      <c r="I35" s="85"/>
      <c r="J35" s="85"/>
      <c r="K35" s="85"/>
      <c r="L35" s="87"/>
      <c r="M35" s="87"/>
      <c r="N35" s="87"/>
      <c r="O35" s="122"/>
      <c r="P35" s="85"/>
      <c r="Q35" s="86"/>
      <c r="R35" s="100"/>
      <c r="S35" s="85"/>
      <c r="T35" s="85"/>
      <c r="U35" s="85"/>
      <c r="V35" s="85"/>
      <c r="W35" s="85"/>
      <c r="X35" s="85"/>
      <c r="Y35" s="131"/>
      <c r="Z35" s="131"/>
      <c r="AA35" s="87"/>
      <c r="AB35" s="127"/>
      <c r="AC35" s="127"/>
      <c r="AD35" s="119"/>
      <c r="AE35" s="119"/>
      <c r="AF35" s="119"/>
      <c r="AG35" s="119"/>
      <c r="AH35" s="125"/>
      <c r="AI35" s="45" t="s">
        <v>118</v>
      </c>
      <c r="AJ35" s="68">
        <v>2</v>
      </c>
      <c r="AK35" s="34"/>
      <c r="AL35" s="34"/>
      <c r="AM35" s="9"/>
      <c r="AN35" s="9"/>
      <c r="AO35" s="9"/>
      <c r="AP35" s="10"/>
      <c r="AQ35" s="10"/>
      <c r="AR35" s="10"/>
      <c r="AS35" s="11"/>
    </row>
    <row r="36" spans="1:45" ht="99.75" customHeight="1">
      <c r="A36" s="103">
        <v>8</v>
      </c>
      <c r="B36" s="85" t="s">
        <v>73</v>
      </c>
      <c r="C36" s="106" t="s">
        <v>42</v>
      </c>
      <c r="D36" s="91" t="s">
        <v>128</v>
      </c>
      <c r="E36" s="109" t="s">
        <v>169</v>
      </c>
      <c r="F36" s="85" t="s">
        <v>44</v>
      </c>
      <c r="G36" s="85" t="s">
        <v>94</v>
      </c>
      <c r="H36" s="88">
        <v>8.1</v>
      </c>
      <c r="I36" s="91" t="s">
        <v>205</v>
      </c>
      <c r="J36" s="85" t="s">
        <v>66</v>
      </c>
      <c r="K36" s="85" t="s">
        <v>56</v>
      </c>
      <c r="L36" s="106" t="s">
        <v>144</v>
      </c>
      <c r="M36" s="112">
        <v>10</v>
      </c>
      <c r="N36" s="112">
        <v>10</v>
      </c>
      <c r="O36" s="101" t="str">
        <f>IF(AND(M36&lt;&gt;"",N36&lt;&gt;""),IF(AND(M36&gt;5,N36&gt;5),"I",IF(AND(M36&lt;=5,N36&gt;5),"II",IF(AND(M36&gt;5,N36&lt;=5),"IV",IF(AND(M36&lt;=5,N36&lt;=5),"III")))),"")</f>
        <v>I</v>
      </c>
      <c r="P36" s="85" t="s">
        <v>52</v>
      </c>
      <c r="Q36" s="86">
        <v>9.1</v>
      </c>
      <c r="R36" s="100" t="s">
        <v>75</v>
      </c>
      <c r="S36" s="85" t="s">
        <v>58</v>
      </c>
      <c r="T36" s="85" t="s">
        <v>52</v>
      </c>
      <c r="U36" s="85" t="s">
        <v>52</v>
      </c>
      <c r="V36" s="85" t="s">
        <v>52</v>
      </c>
      <c r="W36" s="85" t="s">
        <v>52</v>
      </c>
      <c r="X36" s="85" t="str">
        <f t="shared" ref="X36" si="4">IF($R36&lt;&gt;"",IF(AND(T36="SI",U36="SI",V36="SI",W36="SI"),"Suficiente",IF(OR(T36="NO",U36="NO",V36="NO",W36="NO"),"Deficiente",IF(OR(T36="",U36="",V36="",W36=""),"Falta Valorar el Control",""))),"")</f>
        <v>Deficiente</v>
      </c>
      <c r="Y36" s="131">
        <f t="shared" ref="Y36" si="5">IF(X36="Suficiente",1,0)</f>
        <v>0</v>
      </c>
      <c r="Z36" s="131">
        <f t="shared" ref="Z36" si="6">IF(X36="Deficiente",1,0)</f>
        <v>1</v>
      </c>
      <c r="AA36" s="85" t="s">
        <v>76</v>
      </c>
      <c r="AB36" s="149">
        <v>10</v>
      </c>
      <c r="AC36" s="149">
        <v>10</v>
      </c>
      <c r="AD36" s="119" t="str">
        <f>IF($AJ36&gt;=2,IF(AND($AB36="",$AC36=""),"",IF(AND($AB36&gt;5,$AC36&gt;5),"I","")),"")</f>
        <v>I</v>
      </c>
      <c r="AE36" s="119" t="str">
        <f>IF($AJ36&gt;=2,IF(AND($AB36="",$AC36=""),"",IF(AND($AB36&lt;6,$AC36&gt;5),"II","")),"")</f>
        <v/>
      </c>
      <c r="AF36" s="119" t="str">
        <f>IF($AJ36&gt;=2,IF(AND($AB36="",$AC36=""),"",IF(AND($AB36&lt;6,$AC36&lt;6),"III","")),"")</f>
        <v/>
      </c>
      <c r="AG36" s="119" t="str">
        <f>IF($AJ36&gt;=2,IF(AND($AB36="",$AC36=""),"",IF(AND($AB36&gt;5,$AC36&lt;6),"IV","")),"")</f>
        <v/>
      </c>
      <c r="AH36" s="124" t="s">
        <v>54</v>
      </c>
      <c r="AI36" s="45" t="s">
        <v>188</v>
      </c>
      <c r="AJ36" s="68">
        <v>2</v>
      </c>
      <c r="AK36" s="34"/>
      <c r="AL36" s="34"/>
      <c r="AM36" s="9"/>
      <c r="AN36" s="9"/>
      <c r="AO36" s="9"/>
      <c r="AP36" s="10"/>
      <c r="AQ36" s="10"/>
      <c r="AR36" s="10"/>
      <c r="AS36" s="11"/>
    </row>
    <row r="37" spans="1:45" ht="99.75" customHeight="1">
      <c r="A37" s="104"/>
      <c r="B37" s="85"/>
      <c r="C37" s="107"/>
      <c r="D37" s="92"/>
      <c r="E37" s="110"/>
      <c r="F37" s="85"/>
      <c r="G37" s="85"/>
      <c r="H37" s="89"/>
      <c r="I37" s="92"/>
      <c r="J37" s="85"/>
      <c r="K37" s="85"/>
      <c r="L37" s="107"/>
      <c r="M37" s="112"/>
      <c r="N37" s="112"/>
      <c r="O37" s="101"/>
      <c r="P37" s="85"/>
      <c r="Q37" s="86"/>
      <c r="R37" s="100"/>
      <c r="S37" s="85"/>
      <c r="T37" s="85"/>
      <c r="U37" s="85"/>
      <c r="V37" s="85"/>
      <c r="W37" s="85"/>
      <c r="X37" s="85"/>
      <c r="Y37" s="131"/>
      <c r="Z37" s="131"/>
      <c r="AA37" s="85"/>
      <c r="AB37" s="150"/>
      <c r="AC37" s="150"/>
      <c r="AD37" s="119"/>
      <c r="AE37" s="119"/>
      <c r="AF37" s="119"/>
      <c r="AG37" s="119"/>
      <c r="AH37" s="124"/>
      <c r="AI37" s="45" t="s">
        <v>130</v>
      </c>
      <c r="AJ37" s="68">
        <v>2</v>
      </c>
      <c r="AK37" s="34"/>
      <c r="AL37" s="34"/>
      <c r="AM37" s="9"/>
      <c r="AN37" s="9"/>
      <c r="AO37" s="9"/>
      <c r="AP37" s="10"/>
      <c r="AQ37" s="10"/>
      <c r="AR37" s="10"/>
      <c r="AS37" s="11"/>
    </row>
    <row r="38" spans="1:45" ht="99.75" customHeight="1">
      <c r="A38" s="105"/>
      <c r="B38" s="85"/>
      <c r="C38" s="108"/>
      <c r="D38" s="93"/>
      <c r="E38" s="111"/>
      <c r="F38" s="85"/>
      <c r="G38" s="85"/>
      <c r="H38" s="90"/>
      <c r="I38" s="93"/>
      <c r="J38" s="85"/>
      <c r="K38" s="85"/>
      <c r="L38" s="108"/>
      <c r="M38" s="87"/>
      <c r="N38" s="87"/>
      <c r="O38" s="101"/>
      <c r="P38" s="85"/>
      <c r="Q38" s="86"/>
      <c r="R38" s="100"/>
      <c r="S38" s="85"/>
      <c r="T38" s="85"/>
      <c r="U38" s="85"/>
      <c r="V38" s="85"/>
      <c r="W38" s="85"/>
      <c r="X38" s="85"/>
      <c r="Y38" s="131"/>
      <c r="Z38" s="131"/>
      <c r="AA38" s="85"/>
      <c r="AB38" s="151"/>
      <c r="AC38" s="151"/>
      <c r="AD38" s="119"/>
      <c r="AE38" s="119"/>
      <c r="AF38" s="119"/>
      <c r="AG38" s="119"/>
      <c r="AH38" s="124"/>
      <c r="AI38" s="45" t="s">
        <v>129</v>
      </c>
      <c r="AJ38" s="68">
        <v>2</v>
      </c>
      <c r="AK38" s="34"/>
      <c r="AL38" s="34"/>
      <c r="AM38" s="9"/>
      <c r="AN38" s="9"/>
      <c r="AO38" s="9"/>
      <c r="AP38" s="10"/>
      <c r="AQ38" s="10"/>
      <c r="AR38" s="10"/>
      <c r="AS38" s="11"/>
    </row>
    <row r="39" spans="1:45" ht="99.75" customHeight="1">
      <c r="A39" s="103">
        <v>9</v>
      </c>
      <c r="B39" s="91" t="s">
        <v>171</v>
      </c>
      <c r="C39" s="85" t="s">
        <v>93</v>
      </c>
      <c r="D39" s="91" t="s">
        <v>173</v>
      </c>
      <c r="E39" s="109" t="s">
        <v>172</v>
      </c>
      <c r="F39" s="85" t="s">
        <v>44</v>
      </c>
      <c r="G39" s="85" t="s">
        <v>95</v>
      </c>
      <c r="H39" s="88">
        <v>9.1</v>
      </c>
      <c r="I39" s="91" t="s">
        <v>174</v>
      </c>
      <c r="J39" s="85" t="s">
        <v>61</v>
      </c>
      <c r="K39" s="85" t="s">
        <v>56</v>
      </c>
      <c r="L39" s="106" t="s">
        <v>175</v>
      </c>
      <c r="M39" s="112">
        <v>9</v>
      </c>
      <c r="N39" s="112">
        <v>10</v>
      </c>
      <c r="O39" s="101" t="str">
        <f>IF(AND(M39&lt;&gt;"",N39&lt;&gt;""),IF(AND(M39&gt;5,N39&gt;5),"I",IF(AND(M39&lt;=5,N39&gt;5),"II",IF(AND(M39&gt;5,N39&lt;=5),"IV",IF(AND(M39&lt;=5,N39&lt;=5),"III")))),"")</f>
        <v>I</v>
      </c>
      <c r="P39" s="85" t="s">
        <v>52</v>
      </c>
      <c r="Q39" s="86">
        <v>9.1</v>
      </c>
      <c r="R39" s="100" t="s">
        <v>75</v>
      </c>
      <c r="S39" s="85" t="s">
        <v>58</v>
      </c>
      <c r="T39" s="85" t="s">
        <v>49</v>
      </c>
      <c r="U39" s="85" t="s">
        <v>49</v>
      </c>
      <c r="V39" s="85" t="s">
        <v>49</v>
      </c>
      <c r="W39" s="85" t="s">
        <v>52</v>
      </c>
      <c r="X39" s="85" t="str">
        <f t="shared" ref="X39" si="7">IF($R39&lt;&gt;"",IF(AND(T39="SI",U39="SI",V39="SI",W39="SI"),"Suficiente",IF(OR(T39="NO",U39="NO",V39="NO",W39="NO"),"Deficiente",IF(OR(T39="",U39="",V39="",W39=""),"Falta Valorar el Control",""))),"")</f>
        <v>Deficiente</v>
      </c>
      <c r="Y39" s="131">
        <f t="shared" ref="Y39" si="8">IF(X39="Suficiente",1,0)</f>
        <v>0</v>
      </c>
      <c r="Z39" s="131">
        <f t="shared" ref="Z39" si="9">IF(X39="Deficiente",1,0)</f>
        <v>1</v>
      </c>
      <c r="AA39" s="85" t="s">
        <v>76</v>
      </c>
      <c r="AB39" s="118">
        <v>9</v>
      </c>
      <c r="AC39" s="118">
        <v>10</v>
      </c>
      <c r="AD39" s="119" t="str">
        <f>IF($AJ39&gt;=2,IF(AND($AB39="",$AC39=""),"",IF(AND($AB39&gt;5,$AC39&gt;5),"I","")),"")</f>
        <v>I</v>
      </c>
      <c r="AE39" s="119" t="str">
        <f>IF($AJ39&gt;=2,IF(AND($AB39="",$AC39=""),"",IF(AND($AB39&lt;6,$AC39&gt;5),"II","")),"")</f>
        <v/>
      </c>
      <c r="AF39" s="119" t="str">
        <f>IF($AJ39&gt;=2,IF(AND($AB39="",$AC39=""),"",IF(AND($AB39&lt;6,$AC39&lt;6),"III","")),"")</f>
        <v/>
      </c>
      <c r="AG39" s="119" t="str">
        <f>IF($AJ39&gt;=2,IF(AND($AB39="",$AC39=""),"",IF(AND($AB39&gt;5,$AC39&lt;6),"IV","")),"")</f>
        <v/>
      </c>
      <c r="AH39" s="124" t="s">
        <v>54</v>
      </c>
      <c r="AI39" s="45" t="s">
        <v>176</v>
      </c>
      <c r="AJ39" s="68">
        <v>2</v>
      </c>
      <c r="AK39" s="34"/>
      <c r="AL39" s="34"/>
      <c r="AM39" s="9"/>
      <c r="AN39" s="9"/>
      <c r="AO39" s="9"/>
      <c r="AP39" s="10"/>
      <c r="AQ39" s="10"/>
      <c r="AR39" s="10"/>
      <c r="AS39" s="11"/>
    </row>
    <row r="40" spans="1:45" ht="99.75" customHeight="1">
      <c r="A40" s="104"/>
      <c r="B40" s="92"/>
      <c r="C40" s="85"/>
      <c r="D40" s="92"/>
      <c r="E40" s="110"/>
      <c r="F40" s="85"/>
      <c r="G40" s="85"/>
      <c r="H40" s="89"/>
      <c r="I40" s="92"/>
      <c r="J40" s="85"/>
      <c r="K40" s="85"/>
      <c r="L40" s="107"/>
      <c r="M40" s="112"/>
      <c r="N40" s="112"/>
      <c r="O40" s="101"/>
      <c r="P40" s="85"/>
      <c r="Q40" s="86"/>
      <c r="R40" s="100"/>
      <c r="S40" s="85"/>
      <c r="T40" s="85"/>
      <c r="U40" s="85"/>
      <c r="V40" s="85"/>
      <c r="W40" s="85"/>
      <c r="X40" s="85"/>
      <c r="Y40" s="131"/>
      <c r="Z40" s="131"/>
      <c r="AA40" s="85"/>
      <c r="AB40" s="118"/>
      <c r="AC40" s="118"/>
      <c r="AD40" s="119"/>
      <c r="AE40" s="119"/>
      <c r="AF40" s="119"/>
      <c r="AG40" s="119"/>
      <c r="AH40" s="124"/>
      <c r="AI40" s="45" t="s">
        <v>177</v>
      </c>
      <c r="AJ40" s="68">
        <v>2</v>
      </c>
      <c r="AK40" s="34"/>
      <c r="AL40" s="34"/>
      <c r="AM40" s="9"/>
      <c r="AN40" s="9"/>
      <c r="AO40" s="9"/>
      <c r="AP40" s="10"/>
      <c r="AQ40" s="10"/>
      <c r="AR40" s="10"/>
      <c r="AS40" s="11"/>
    </row>
    <row r="41" spans="1:45" ht="99.75" customHeight="1">
      <c r="A41" s="105"/>
      <c r="B41" s="93"/>
      <c r="C41" s="87"/>
      <c r="D41" s="93"/>
      <c r="E41" s="111"/>
      <c r="F41" s="85"/>
      <c r="G41" s="85"/>
      <c r="H41" s="90"/>
      <c r="I41" s="93"/>
      <c r="J41" s="85"/>
      <c r="K41" s="85"/>
      <c r="L41" s="108"/>
      <c r="M41" s="87"/>
      <c r="N41" s="87"/>
      <c r="O41" s="101"/>
      <c r="P41" s="85"/>
      <c r="Q41" s="86"/>
      <c r="R41" s="100"/>
      <c r="S41" s="85"/>
      <c r="T41" s="85"/>
      <c r="U41" s="85"/>
      <c r="V41" s="85"/>
      <c r="W41" s="85"/>
      <c r="X41" s="85"/>
      <c r="Y41" s="131"/>
      <c r="Z41" s="131"/>
      <c r="AA41" s="85"/>
      <c r="AB41" s="118"/>
      <c r="AC41" s="118"/>
      <c r="AD41" s="119"/>
      <c r="AE41" s="119"/>
      <c r="AF41" s="119"/>
      <c r="AG41" s="119"/>
      <c r="AH41" s="124"/>
      <c r="AI41" s="45" t="s">
        <v>178</v>
      </c>
      <c r="AJ41" s="68">
        <v>2</v>
      </c>
      <c r="AK41" s="34"/>
      <c r="AL41" s="34"/>
      <c r="AM41" s="9"/>
      <c r="AN41" s="9"/>
      <c r="AO41" s="9"/>
      <c r="AP41" s="10"/>
      <c r="AQ41" s="10"/>
      <c r="AR41" s="10"/>
      <c r="AS41" s="11"/>
    </row>
    <row r="42" spans="1:45" ht="99.75" customHeight="1">
      <c r="A42" s="113">
        <v>10</v>
      </c>
      <c r="B42" s="85" t="s">
        <v>73</v>
      </c>
      <c r="C42" s="85" t="s">
        <v>42</v>
      </c>
      <c r="D42" s="85" t="s">
        <v>74</v>
      </c>
      <c r="E42" s="100" t="s">
        <v>168</v>
      </c>
      <c r="F42" s="85" t="s">
        <v>44</v>
      </c>
      <c r="G42" s="85" t="s">
        <v>94</v>
      </c>
      <c r="H42" s="112">
        <v>10.1</v>
      </c>
      <c r="I42" s="85" t="s">
        <v>113</v>
      </c>
      <c r="J42" s="85" t="s">
        <v>66</v>
      </c>
      <c r="K42" s="85" t="s">
        <v>56</v>
      </c>
      <c r="L42" s="87" t="s">
        <v>99</v>
      </c>
      <c r="M42" s="112">
        <v>9</v>
      </c>
      <c r="N42" s="112">
        <v>9</v>
      </c>
      <c r="O42" s="101" t="str">
        <f>IF(AND(M42&lt;&gt;"",N42&lt;&gt;""),IF(AND(M42&gt;5,N42&gt;5),"I",IF(AND(M42&lt;=5,N42&gt;5),"II",IF(AND(M42&gt;5,N42&lt;=5),"IV",IF(AND(M42&lt;=5,N42&lt;=5),"III")))),"")</f>
        <v>I</v>
      </c>
      <c r="P42" s="85" t="s">
        <v>49</v>
      </c>
      <c r="Q42" s="86">
        <v>10.1</v>
      </c>
      <c r="R42" s="100" t="s">
        <v>75</v>
      </c>
      <c r="S42" s="85" t="s">
        <v>62</v>
      </c>
      <c r="T42" s="85" t="s">
        <v>52</v>
      </c>
      <c r="U42" s="85" t="s">
        <v>52</v>
      </c>
      <c r="V42" s="85" t="s">
        <v>52</v>
      </c>
      <c r="W42" s="85" t="s">
        <v>52</v>
      </c>
      <c r="X42" s="85" t="str">
        <f t="shared" si="0"/>
        <v>Deficiente</v>
      </c>
      <c r="Y42" s="131">
        <f t="shared" si="1"/>
        <v>0</v>
      </c>
      <c r="Z42" s="131">
        <f t="shared" si="2"/>
        <v>1</v>
      </c>
      <c r="AA42" s="85" t="s">
        <v>76</v>
      </c>
      <c r="AB42" s="118">
        <v>10</v>
      </c>
      <c r="AC42" s="118">
        <v>10</v>
      </c>
      <c r="AD42" s="119" t="str">
        <f>IF($AJ42&gt;=2,IF(AND($AB42="",$AC42=""),"",IF(AND($AB42&gt;5,$AC42&gt;5),"I","")),"")</f>
        <v>I</v>
      </c>
      <c r="AE42" s="119" t="str">
        <f>IF($AJ42&gt;=2,IF(AND($AB42="",$AC42=""),"",IF(AND($AB42&lt;6,$AC42&gt;5),"II","")),"")</f>
        <v/>
      </c>
      <c r="AF42" s="119" t="str">
        <f>IF($AJ42&gt;=2,IF(AND($AB42="",$AC42=""),"",IF(AND($AB42&lt;6,$AC42&lt;6),"III","")),"")</f>
        <v/>
      </c>
      <c r="AG42" s="119" t="str">
        <f>IF($AJ42&gt;=2,IF(AND($AB42="",$AC42=""),"",IF(AND($AB42&gt;5,$AC42&lt;6),"IV","")),"")</f>
        <v/>
      </c>
      <c r="AH42" s="124" t="s">
        <v>54</v>
      </c>
      <c r="AI42" s="76" t="s">
        <v>189</v>
      </c>
      <c r="AJ42" s="68">
        <v>2</v>
      </c>
      <c r="AK42" s="34"/>
      <c r="AL42" s="34"/>
      <c r="AM42" s="9"/>
      <c r="AN42" s="9"/>
      <c r="AO42" s="9"/>
      <c r="AP42" s="10"/>
      <c r="AQ42" s="10"/>
      <c r="AR42" s="10"/>
      <c r="AS42" s="11"/>
    </row>
    <row r="43" spans="1:45" ht="99.75" customHeight="1">
      <c r="A43" s="113"/>
      <c r="B43" s="85"/>
      <c r="C43" s="85"/>
      <c r="D43" s="85"/>
      <c r="E43" s="100"/>
      <c r="F43" s="85"/>
      <c r="G43" s="85"/>
      <c r="H43" s="112"/>
      <c r="I43" s="85"/>
      <c r="J43" s="85"/>
      <c r="K43" s="85"/>
      <c r="L43" s="87"/>
      <c r="M43" s="112"/>
      <c r="N43" s="112"/>
      <c r="O43" s="101"/>
      <c r="P43" s="85"/>
      <c r="Q43" s="86"/>
      <c r="R43" s="100"/>
      <c r="S43" s="85"/>
      <c r="T43" s="85"/>
      <c r="U43" s="85"/>
      <c r="V43" s="85"/>
      <c r="W43" s="85"/>
      <c r="X43" s="85"/>
      <c r="Y43" s="131"/>
      <c r="Z43" s="131"/>
      <c r="AA43" s="85"/>
      <c r="AB43" s="118"/>
      <c r="AC43" s="118"/>
      <c r="AD43" s="119"/>
      <c r="AE43" s="119"/>
      <c r="AF43" s="119"/>
      <c r="AG43" s="119"/>
      <c r="AH43" s="124"/>
      <c r="AI43" s="45" t="s">
        <v>97</v>
      </c>
      <c r="AJ43" s="68">
        <v>2</v>
      </c>
      <c r="AK43" s="34"/>
      <c r="AL43" s="34"/>
      <c r="AM43" s="9"/>
      <c r="AN43" s="9"/>
      <c r="AO43" s="9"/>
      <c r="AP43" s="10"/>
      <c r="AQ43" s="10"/>
      <c r="AR43" s="10"/>
      <c r="AS43" s="11"/>
    </row>
    <row r="44" spans="1:45" ht="99.75" customHeight="1">
      <c r="A44" s="113"/>
      <c r="B44" s="85"/>
      <c r="C44" s="85"/>
      <c r="D44" s="85"/>
      <c r="E44" s="100"/>
      <c r="F44" s="85"/>
      <c r="G44" s="85"/>
      <c r="H44" s="112"/>
      <c r="I44" s="85"/>
      <c r="J44" s="85"/>
      <c r="K44" s="85"/>
      <c r="L44" s="87"/>
      <c r="M44" s="112"/>
      <c r="N44" s="112"/>
      <c r="O44" s="101"/>
      <c r="P44" s="85"/>
      <c r="Q44" s="86"/>
      <c r="R44" s="100"/>
      <c r="S44" s="85"/>
      <c r="T44" s="85"/>
      <c r="U44" s="85"/>
      <c r="V44" s="85"/>
      <c r="W44" s="85"/>
      <c r="X44" s="85"/>
      <c r="Y44" s="131"/>
      <c r="Z44" s="131"/>
      <c r="AA44" s="85"/>
      <c r="AB44" s="118"/>
      <c r="AC44" s="118"/>
      <c r="AD44" s="119"/>
      <c r="AE44" s="119"/>
      <c r="AF44" s="119"/>
      <c r="AG44" s="119"/>
      <c r="AH44" s="124"/>
      <c r="AI44" s="45" t="s">
        <v>98</v>
      </c>
      <c r="AJ44" s="68">
        <v>2</v>
      </c>
      <c r="AK44" s="34"/>
      <c r="AL44" s="34"/>
      <c r="AM44" s="9"/>
      <c r="AN44" s="9"/>
      <c r="AO44" s="9"/>
      <c r="AP44" s="10"/>
      <c r="AQ44" s="10"/>
      <c r="AR44" s="10"/>
      <c r="AS44" s="11"/>
    </row>
    <row r="45" spans="1:45" ht="14.25" customHeight="1">
      <c r="A45" s="37"/>
      <c r="B45" s="34"/>
      <c r="C45" s="34"/>
      <c r="D45" s="34"/>
      <c r="E45" s="34"/>
      <c r="F45" s="34"/>
      <c r="G45" s="34"/>
      <c r="H45" s="34"/>
      <c r="I45" s="38"/>
      <c r="J45" s="38"/>
      <c r="K45" s="38"/>
      <c r="L45" s="34"/>
      <c r="M45" s="34"/>
      <c r="N45" s="34"/>
      <c r="O45" s="34"/>
      <c r="P45" s="38"/>
      <c r="Q45" s="38"/>
      <c r="R45" s="38"/>
      <c r="S45" s="38"/>
      <c r="T45" s="38"/>
      <c r="U45" s="38"/>
      <c r="V45" s="38"/>
      <c r="W45" s="38"/>
      <c r="X45" s="34"/>
      <c r="Y45" s="34"/>
      <c r="Z45" s="34"/>
      <c r="AA45" s="34"/>
      <c r="AB45" s="34"/>
      <c r="AC45" s="34"/>
      <c r="AD45" s="34"/>
      <c r="AE45" s="34"/>
      <c r="AF45" s="44"/>
      <c r="AG45" s="34"/>
      <c r="AH45" s="34"/>
      <c r="AI45" s="34"/>
      <c r="AJ45" s="34"/>
      <c r="AK45" s="34"/>
      <c r="AL45" s="34"/>
      <c r="AM45" s="9"/>
      <c r="AN45" s="9"/>
      <c r="AO45" s="9"/>
      <c r="AP45" s="10"/>
      <c r="AQ45" s="10"/>
      <c r="AR45" s="10"/>
      <c r="AS45" s="11"/>
    </row>
    <row r="46" spans="1:45" ht="14.25" customHeight="1">
      <c r="A46" s="37"/>
      <c r="B46" s="34"/>
      <c r="C46" s="34"/>
      <c r="D46" s="34"/>
      <c r="E46" s="34"/>
      <c r="F46" s="34"/>
      <c r="G46" s="34"/>
      <c r="H46" s="34"/>
      <c r="I46" s="38"/>
      <c r="J46" s="38"/>
      <c r="K46" s="38"/>
      <c r="L46" s="34"/>
      <c r="M46" s="34"/>
      <c r="N46" s="34"/>
      <c r="O46" s="34"/>
      <c r="P46" s="38"/>
      <c r="Q46" s="38"/>
      <c r="R46" s="38"/>
      <c r="S46" s="38"/>
      <c r="T46" s="38"/>
      <c r="U46" s="38"/>
      <c r="V46" s="38"/>
      <c r="W46" s="38"/>
      <c r="X46" s="34"/>
      <c r="Y46" s="34"/>
      <c r="Z46" s="34"/>
      <c r="AA46" s="34"/>
      <c r="AB46" s="34"/>
      <c r="AC46" s="34"/>
      <c r="AD46" s="34"/>
      <c r="AE46" s="34"/>
      <c r="AF46" s="44"/>
      <c r="AG46" s="34"/>
      <c r="AH46" s="34"/>
      <c r="AI46" s="34"/>
      <c r="AJ46" s="34"/>
      <c r="AK46" s="34"/>
      <c r="AL46" s="34"/>
      <c r="AM46" s="9"/>
      <c r="AN46" s="9"/>
      <c r="AO46" s="9"/>
      <c r="AP46" s="10"/>
      <c r="AQ46" s="10"/>
      <c r="AR46" s="10"/>
      <c r="AS46" s="11"/>
    </row>
    <row r="47" spans="1:45" ht="14.25" customHeight="1">
      <c r="A47" s="37"/>
      <c r="B47" s="34"/>
      <c r="C47" s="34"/>
      <c r="D47" s="34"/>
      <c r="E47" s="34"/>
      <c r="F47" s="34"/>
      <c r="G47" s="34"/>
      <c r="H47" s="34"/>
      <c r="I47" s="38"/>
      <c r="J47" s="38"/>
      <c r="K47" s="38"/>
      <c r="L47" s="34"/>
      <c r="M47" s="34"/>
      <c r="N47" s="34"/>
      <c r="O47" s="34"/>
      <c r="P47" s="38"/>
      <c r="Q47" s="38"/>
      <c r="R47" s="38"/>
      <c r="S47" s="38"/>
      <c r="T47" s="38"/>
      <c r="U47" s="38"/>
      <c r="V47" s="38"/>
      <c r="W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9"/>
      <c r="AN47" s="9"/>
      <c r="AO47" s="9"/>
      <c r="AP47" s="10"/>
      <c r="AQ47" s="10"/>
      <c r="AR47" s="10"/>
      <c r="AS47" s="11"/>
    </row>
    <row r="48" spans="1:45" ht="14.25" customHeight="1">
      <c r="A48" s="37"/>
      <c r="B48" s="34"/>
      <c r="C48" s="34"/>
      <c r="D48" s="34"/>
      <c r="E48" s="34"/>
      <c r="F48" s="34"/>
      <c r="G48" s="34"/>
      <c r="H48" s="34"/>
      <c r="I48" s="38"/>
      <c r="J48" s="38"/>
      <c r="K48" s="38"/>
      <c r="L48" s="34"/>
      <c r="M48" s="34"/>
      <c r="N48" s="34"/>
      <c r="O48" s="34"/>
      <c r="P48" s="38"/>
      <c r="Q48" s="38"/>
      <c r="R48" s="38"/>
      <c r="S48" s="38"/>
      <c r="T48" s="38"/>
      <c r="U48" s="38"/>
      <c r="V48" s="38"/>
      <c r="W48" s="38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9"/>
      <c r="AN48" s="9"/>
      <c r="AO48" s="9"/>
      <c r="AP48" s="10"/>
      <c r="AQ48" s="10"/>
      <c r="AR48" s="10"/>
      <c r="AS48" s="11"/>
    </row>
    <row r="49" spans="1:45" ht="14.25" customHeight="1">
      <c r="A49" s="16"/>
      <c r="B49" s="9"/>
      <c r="C49" s="9"/>
      <c r="D49" s="9"/>
      <c r="E49" s="9"/>
      <c r="F49" s="9"/>
      <c r="G49" s="9"/>
      <c r="H49" s="9"/>
      <c r="I49" s="17"/>
      <c r="J49" s="17"/>
      <c r="K49" s="17"/>
      <c r="L49" s="9"/>
      <c r="M49" s="9"/>
      <c r="N49" s="9"/>
      <c r="O49" s="9"/>
      <c r="P49" s="17"/>
      <c r="Q49" s="17"/>
      <c r="R49" s="17"/>
      <c r="S49" s="17"/>
      <c r="T49" s="17"/>
      <c r="U49" s="17"/>
      <c r="V49" s="17"/>
      <c r="W49" s="17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10"/>
      <c r="AQ49" s="10"/>
      <c r="AR49" s="10"/>
      <c r="AS49" s="11"/>
    </row>
    <row r="50" spans="1:45" ht="14.25" customHeight="1">
      <c r="A50" s="16"/>
      <c r="B50" s="9"/>
      <c r="C50" s="9"/>
      <c r="D50" s="9"/>
      <c r="E50" s="9"/>
      <c r="F50" s="9"/>
      <c r="G50" s="9"/>
      <c r="H50" s="9"/>
      <c r="I50" s="17"/>
      <c r="J50" s="17"/>
      <c r="K50" s="17"/>
      <c r="L50" s="9"/>
      <c r="M50" s="9"/>
      <c r="N50" s="9"/>
      <c r="O50" s="9"/>
      <c r="P50" s="17"/>
      <c r="Q50" s="17"/>
      <c r="R50" s="17"/>
      <c r="S50" s="17"/>
      <c r="T50" s="17"/>
      <c r="U50" s="17"/>
      <c r="V50" s="17"/>
      <c r="W50" s="17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10"/>
      <c r="AQ50" s="10"/>
      <c r="AR50" s="10"/>
      <c r="AS50" s="11"/>
    </row>
    <row r="51" spans="1:45" ht="14.25" customHeight="1">
      <c r="A51" s="16"/>
      <c r="B51" s="9"/>
      <c r="C51" s="9"/>
      <c r="D51" s="9"/>
      <c r="E51" s="9"/>
      <c r="F51" s="9"/>
      <c r="G51" s="9"/>
      <c r="H51" s="9"/>
      <c r="I51" s="17"/>
      <c r="J51" s="17"/>
      <c r="K51" s="17"/>
      <c r="L51" s="9"/>
      <c r="M51" s="9"/>
      <c r="N51" s="9"/>
      <c r="O51" s="9"/>
      <c r="P51" s="17"/>
      <c r="Q51" s="17"/>
      <c r="R51" s="17"/>
      <c r="S51" s="17"/>
      <c r="T51" s="17"/>
      <c r="U51" s="17"/>
      <c r="V51" s="17"/>
      <c r="W51" s="17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10"/>
      <c r="AQ51" s="10"/>
      <c r="AR51" s="10"/>
      <c r="AS51" s="11"/>
    </row>
    <row r="52" spans="1:45" ht="14.25" customHeight="1">
      <c r="A52" s="18"/>
      <c r="B52" s="19"/>
      <c r="C52" s="19"/>
      <c r="D52" s="19"/>
      <c r="E52" s="19"/>
      <c r="F52" s="19"/>
      <c r="G52" s="19"/>
      <c r="H52" s="19"/>
      <c r="I52" s="20"/>
      <c r="J52" s="20"/>
      <c r="K52" s="20"/>
      <c r="L52" s="19"/>
      <c r="M52" s="19"/>
      <c r="N52" s="19"/>
      <c r="O52" s="19"/>
      <c r="P52" s="20"/>
      <c r="Q52" s="20"/>
      <c r="R52" s="20"/>
      <c r="S52" s="20"/>
      <c r="T52" s="20"/>
      <c r="U52" s="20"/>
      <c r="V52" s="20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21"/>
      <c r="AQ52" s="21"/>
      <c r="AR52" s="21"/>
      <c r="AS52" s="22"/>
    </row>
  </sheetData>
  <mergeCells count="348">
    <mergeCell ref="AG39:AG41"/>
    <mergeCell ref="AH39:AH41"/>
    <mergeCell ref="X39:X41"/>
    <mergeCell ref="Y39:Y41"/>
    <mergeCell ref="Z39:Z41"/>
    <mergeCell ref="AA39:AA41"/>
    <mergeCell ref="AB39:AB41"/>
    <mergeCell ref="AC39:AC41"/>
    <mergeCell ref="AD39:AD41"/>
    <mergeCell ref="AE39:AE41"/>
    <mergeCell ref="AF39:AF41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9:O41"/>
    <mergeCell ref="P39:P41"/>
    <mergeCell ref="Q39:Q41"/>
    <mergeCell ref="R39:R41"/>
    <mergeCell ref="AH36:AH38"/>
    <mergeCell ref="AE36:AE38"/>
    <mergeCell ref="AF36:AF38"/>
    <mergeCell ref="AG36:AG38"/>
    <mergeCell ref="X36:X38"/>
    <mergeCell ref="Y36:Y38"/>
    <mergeCell ref="Z36:Z38"/>
    <mergeCell ref="AA36:AA38"/>
    <mergeCell ref="AB36:AB38"/>
    <mergeCell ref="AC36:AC38"/>
    <mergeCell ref="AD36:AD38"/>
    <mergeCell ref="T36:T38"/>
    <mergeCell ref="U36:U38"/>
    <mergeCell ref="V36:V38"/>
    <mergeCell ref="W36:W38"/>
    <mergeCell ref="S39:S41"/>
    <mergeCell ref="T39:T41"/>
    <mergeCell ref="U39:U41"/>
    <mergeCell ref="V39:V41"/>
    <mergeCell ref="W39:W41"/>
    <mergeCell ref="AD42:AD44"/>
    <mergeCell ref="AC21:AC23"/>
    <mergeCell ref="AB21:AB23"/>
    <mergeCell ref="AD21:AD23"/>
    <mergeCell ref="P28:P29"/>
    <mergeCell ref="P30:P31"/>
    <mergeCell ref="M21:M23"/>
    <mergeCell ref="X34:X35"/>
    <mergeCell ref="Y32:Y33"/>
    <mergeCell ref="Y34:Y35"/>
    <mergeCell ref="Z32:Z33"/>
    <mergeCell ref="Z34:Z35"/>
    <mergeCell ref="AA32:AA35"/>
    <mergeCell ref="T32:T33"/>
    <mergeCell ref="S34:S35"/>
    <mergeCell ref="T34:T35"/>
    <mergeCell ref="U34:U35"/>
    <mergeCell ref="V34:V35"/>
    <mergeCell ref="Z21:Z23"/>
    <mergeCell ref="S28:S31"/>
    <mergeCell ref="T28:T31"/>
    <mergeCell ref="U28:U31"/>
    <mergeCell ref="V28:V31"/>
    <mergeCell ref="X28:X3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H42:AH44"/>
    <mergeCell ref="AF42:AF44"/>
    <mergeCell ref="J42:J44"/>
    <mergeCell ref="K42:K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Y42:Y44"/>
    <mergeCell ref="Z42:Z44"/>
    <mergeCell ref="AA42:AA44"/>
    <mergeCell ref="AG42:AG44"/>
    <mergeCell ref="L42:L44"/>
    <mergeCell ref="V42:V44"/>
    <mergeCell ref="W42:W44"/>
    <mergeCell ref="X42:X44"/>
    <mergeCell ref="AB42:AB44"/>
    <mergeCell ref="AC42:AC44"/>
    <mergeCell ref="AE42:AE44"/>
    <mergeCell ref="A16:A18"/>
    <mergeCell ref="O16:O18"/>
    <mergeCell ref="AB16:AB18"/>
    <mergeCell ref="AC16:AC18"/>
    <mergeCell ref="AF16:AF18"/>
    <mergeCell ref="M16:M18"/>
    <mergeCell ref="N16:N18"/>
    <mergeCell ref="AA16:AA18"/>
    <mergeCell ref="B16:B18"/>
    <mergeCell ref="C16:C18"/>
    <mergeCell ref="D16:D18"/>
    <mergeCell ref="E16:E18"/>
    <mergeCell ref="F16:F18"/>
    <mergeCell ref="G16:G18"/>
    <mergeCell ref="L16:L18"/>
    <mergeCell ref="T17:T18"/>
    <mergeCell ref="U17:U18"/>
    <mergeCell ref="V17:V18"/>
    <mergeCell ref="W17:W18"/>
    <mergeCell ref="A5:AI5"/>
    <mergeCell ref="A6:AI6"/>
    <mergeCell ref="A10:O10"/>
    <mergeCell ref="AB11:AC11"/>
    <mergeCell ref="Q11:S11"/>
    <mergeCell ref="P10:AA10"/>
    <mergeCell ref="AB10:AC10"/>
    <mergeCell ref="AH10:AJ10"/>
    <mergeCell ref="T11:X11"/>
    <mergeCell ref="AA11:AA12"/>
    <mergeCell ref="AD10:AG10"/>
    <mergeCell ref="AD11:AG11"/>
    <mergeCell ref="AH11:AH12"/>
    <mergeCell ref="C11:D11"/>
    <mergeCell ref="A11:A12"/>
    <mergeCell ref="B11:B12"/>
    <mergeCell ref="E11:E12"/>
    <mergeCell ref="F11:F12"/>
    <mergeCell ref="AI11:AI12"/>
    <mergeCell ref="H11:K11"/>
    <mergeCell ref="L11:L12"/>
    <mergeCell ref="M11:O11"/>
    <mergeCell ref="P11:P12"/>
    <mergeCell ref="A13:A15"/>
    <mergeCell ref="B13:B15"/>
    <mergeCell ref="C13:C15"/>
    <mergeCell ref="D13:D15"/>
    <mergeCell ref="E13:E15"/>
    <mergeCell ref="F13:F15"/>
    <mergeCell ref="G13:G15"/>
    <mergeCell ref="AG13:AG15"/>
    <mergeCell ref="H13:H14"/>
    <mergeCell ref="I13:I14"/>
    <mergeCell ref="J13:J14"/>
    <mergeCell ref="K13:K14"/>
    <mergeCell ref="P13:P14"/>
    <mergeCell ref="Q13:Q14"/>
    <mergeCell ref="R13:R14"/>
    <mergeCell ref="S13:S14"/>
    <mergeCell ref="T13:T14"/>
    <mergeCell ref="L13:L15"/>
    <mergeCell ref="O13:O15"/>
    <mergeCell ref="U13:U14"/>
    <mergeCell ref="X13:X14"/>
    <mergeCell ref="AF13:AF15"/>
    <mergeCell ref="AE13:AE15"/>
    <mergeCell ref="AD13:AD15"/>
    <mergeCell ref="L21:L23"/>
    <mergeCell ref="N21:N23"/>
    <mergeCell ref="O21:O23"/>
    <mergeCell ref="P21:P23"/>
    <mergeCell ref="AH13:AH15"/>
    <mergeCell ref="X17:X18"/>
    <mergeCell ref="AB13:AB15"/>
    <mergeCell ref="AC13:AC15"/>
    <mergeCell ref="V13:V14"/>
    <mergeCell ref="W13:W14"/>
    <mergeCell ref="N13:N15"/>
    <mergeCell ref="M13:M15"/>
    <mergeCell ref="Y13:Y15"/>
    <mergeCell ref="Z13:Z15"/>
    <mergeCell ref="AA13:AA15"/>
    <mergeCell ref="AG16:AG18"/>
    <mergeCell ref="AE16:AE18"/>
    <mergeCell ref="AD16:AD18"/>
    <mergeCell ref="Y16:Y18"/>
    <mergeCell ref="Z16:Z18"/>
    <mergeCell ref="W21:W23"/>
    <mergeCell ref="T21:T23"/>
    <mergeCell ref="U21:U23"/>
    <mergeCell ref="AG19:AG20"/>
    <mergeCell ref="A19:A20"/>
    <mergeCell ref="B19:B20"/>
    <mergeCell ref="C19:C20"/>
    <mergeCell ref="D19:D20"/>
    <mergeCell ref="E19:E20"/>
    <mergeCell ref="F19:F20"/>
    <mergeCell ref="A21:A23"/>
    <mergeCell ref="B21:B23"/>
    <mergeCell ref="C21:C23"/>
    <mergeCell ref="D21:D23"/>
    <mergeCell ref="E21:E23"/>
    <mergeCell ref="F21:F23"/>
    <mergeCell ref="AH24:AH27"/>
    <mergeCell ref="AE24:AE27"/>
    <mergeCell ref="AF24:AF27"/>
    <mergeCell ref="AG24:AG27"/>
    <mergeCell ref="S21:S23"/>
    <mergeCell ref="AH19:AH20"/>
    <mergeCell ref="W24:W27"/>
    <mergeCell ref="X24:X27"/>
    <mergeCell ref="Y24:Y27"/>
    <mergeCell ref="AH21:AH23"/>
    <mergeCell ref="AG21:AG23"/>
    <mergeCell ref="AF21:AF23"/>
    <mergeCell ref="AE21:AE23"/>
    <mergeCell ref="AA19:AA20"/>
    <mergeCell ref="AB24:AB27"/>
    <mergeCell ref="S24:S27"/>
    <mergeCell ref="Z24:Z27"/>
    <mergeCell ref="AA24:AA27"/>
    <mergeCell ref="V21:V23"/>
    <mergeCell ref="T24:T27"/>
    <mergeCell ref="U24:U27"/>
    <mergeCell ref="V24:V27"/>
    <mergeCell ref="Y21:Y23"/>
    <mergeCell ref="X21:X23"/>
    <mergeCell ref="AH28:AH31"/>
    <mergeCell ref="G28:G31"/>
    <mergeCell ref="AD28:AD31"/>
    <mergeCell ref="AE28:AE31"/>
    <mergeCell ref="AF28:AF31"/>
    <mergeCell ref="AA28:AA31"/>
    <mergeCell ref="AB28:AB31"/>
    <mergeCell ref="AC28:AC31"/>
    <mergeCell ref="M32:M35"/>
    <mergeCell ref="N32:N35"/>
    <mergeCell ref="O32:O35"/>
    <mergeCell ref="AF32:AF35"/>
    <mergeCell ref="K32:K33"/>
    <mergeCell ref="AH32:AH35"/>
    <mergeCell ref="AB32:AB35"/>
    <mergeCell ref="AC32:AC35"/>
    <mergeCell ref="W34:W35"/>
    <mergeCell ref="L28:L31"/>
    <mergeCell ref="M28:M31"/>
    <mergeCell ref="N28:N31"/>
    <mergeCell ref="W28:W31"/>
    <mergeCell ref="Y28:Y31"/>
    <mergeCell ref="Z28:Z31"/>
    <mergeCell ref="J34:J35"/>
    <mergeCell ref="R24:R27"/>
    <mergeCell ref="J21:J23"/>
    <mergeCell ref="N19:N20"/>
    <mergeCell ref="F28:F31"/>
    <mergeCell ref="D32:D35"/>
    <mergeCell ref="C32:C35"/>
    <mergeCell ref="L19:L20"/>
    <mergeCell ref="M19:M20"/>
    <mergeCell ref="O19:O20"/>
    <mergeCell ref="J24:J27"/>
    <mergeCell ref="K24:K27"/>
    <mergeCell ref="L24:L27"/>
    <mergeCell ref="M24:M27"/>
    <mergeCell ref="N24:N27"/>
    <mergeCell ref="O24:O27"/>
    <mergeCell ref="H24:H27"/>
    <mergeCell ref="I24:I27"/>
    <mergeCell ref="G21:G23"/>
    <mergeCell ref="G19:G20"/>
    <mergeCell ref="K21:K23"/>
    <mergeCell ref="Q24:Q27"/>
    <mergeCell ref="P24:P27"/>
    <mergeCell ref="H34:H35"/>
    <mergeCell ref="I34:I35"/>
    <mergeCell ref="AE19:AE20"/>
    <mergeCell ref="AD19:AD20"/>
    <mergeCell ref="AC19:AC20"/>
    <mergeCell ref="AB19:AB20"/>
    <mergeCell ref="AD32:AD35"/>
    <mergeCell ref="AE32:AE35"/>
    <mergeCell ref="AG32:AG35"/>
    <mergeCell ref="AA21:AA23"/>
    <mergeCell ref="AF19:AF20"/>
    <mergeCell ref="AC24:AC27"/>
    <mergeCell ref="AD24:AD27"/>
    <mergeCell ref="AG28:AG31"/>
    <mergeCell ref="A24:A27"/>
    <mergeCell ref="B24:B27"/>
    <mergeCell ref="C24:C27"/>
    <mergeCell ref="D24:D27"/>
    <mergeCell ref="E24:E27"/>
    <mergeCell ref="F24:F27"/>
    <mergeCell ref="G24:G27"/>
    <mergeCell ref="A32:A35"/>
    <mergeCell ref="A28:A31"/>
    <mergeCell ref="E32:E35"/>
    <mergeCell ref="F32:F35"/>
    <mergeCell ref="G32:G35"/>
    <mergeCell ref="B32:B35"/>
    <mergeCell ref="B28:B31"/>
    <mergeCell ref="C28:C31"/>
    <mergeCell ref="D28:D31"/>
    <mergeCell ref="E28:E31"/>
    <mergeCell ref="O36:O38"/>
    <mergeCell ref="P36:P38"/>
    <mergeCell ref="S36:S38"/>
    <mergeCell ref="I36:I38"/>
    <mergeCell ref="J36:J38"/>
    <mergeCell ref="K36:K38"/>
    <mergeCell ref="L36:L38"/>
    <mergeCell ref="R36:R38"/>
    <mergeCell ref="Q36:Q38"/>
    <mergeCell ref="A36:A38"/>
    <mergeCell ref="B36:B38"/>
    <mergeCell ref="C36:C38"/>
    <mergeCell ref="D36:D38"/>
    <mergeCell ref="E36:E38"/>
    <mergeCell ref="F36:F38"/>
    <mergeCell ref="G36:G38"/>
    <mergeCell ref="M36:M38"/>
    <mergeCell ref="N36:N38"/>
    <mergeCell ref="H36:H38"/>
    <mergeCell ref="V32:V33"/>
    <mergeCell ref="W32:W33"/>
    <mergeCell ref="X32:X33"/>
    <mergeCell ref="K34:K35"/>
    <mergeCell ref="P32:P33"/>
    <mergeCell ref="Q32:Q33"/>
    <mergeCell ref="L32:L35"/>
    <mergeCell ref="H28:H31"/>
    <mergeCell ref="I28:I31"/>
    <mergeCell ref="J28:J31"/>
    <mergeCell ref="K28:K31"/>
    <mergeCell ref="Q28:Q31"/>
    <mergeCell ref="R28:R31"/>
    <mergeCell ref="R34:R35"/>
    <mergeCell ref="O28:O31"/>
    <mergeCell ref="U32:U33"/>
    <mergeCell ref="R32:R33"/>
    <mergeCell ref="S32:S33"/>
    <mergeCell ref="P34:P35"/>
    <mergeCell ref="Q34:Q35"/>
  </mergeCells>
  <conditionalFormatting sqref="O13:O14 O16 O19 O21 O24 O28:O30 O32:O34 O42">
    <cfRule type="containsText" dxfId="66" priority="143" stopIfTrue="1" operator="containsText" text="I">
      <formula>NOT(ISERROR(FIND(UPPER("I"),UPPER(O13))))</formula>
      <formula>"I"</formula>
    </cfRule>
    <cfRule type="containsText" dxfId="65" priority="142" stopIfTrue="1" operator="containsText" text="II">
      <formula>NOT(ISERROR(FIND(UPPER("II"),UPPER(O13))))</formula>
      <formula>"II"</formula>
    </cfRule>
    <cfRule type="containsText" dxfId="64" priority="141" stopIfTrue="1" operator="containsText" text="III">
      <formula>NOT(ISERROR(FIND(UPPER("III"),UPPER(O13))))</formula>
      <formula>"III"</formula>
    </cfRule>
    <cfRule type="containsText" dxfId="63" priority="140" stopIfTrue="1" operator="containsText" text="IV">
      <formula>NOT(ISERROR(FIND(UPPER("IV"),UPPER(O13))))</formula>
      <formula>"IV"</formula>
    </cfRule>
  </conditionalFormatting>
  <conditionalFormatting sqref="O36">
    <cfRule type="containsText" dxfId="62" priority="103" stopIfTrue="1" operator="containsText" text="II">
      <formula>NOT(ISERROR(FIND(UPPER("II"),UPPER(O36))))</formula>
      <formula>"II"</formula>
    </cfRule>
    <cfRule type="containsText" dxfId="61" priority="104" stopIfTrue="1" operator="containsText" text="I">
      <formula>NOT(ISERROR(FIND(UPPER("I"),UPPER(O36))))</formula>
      <formula>"I"</formula>
    </cfRule>
    <cfRule type="containsText" dxfId="60" priority="102" stopIfTrue="1" operator="containsText" text="III">
      <formula>NOT(ISERROR(FIND(UPPER("III"),UPPER(O36))))</formula>
      <formula>"III"</formula>
    </cfRule>
    <cfRule type="containsText" dxfId="59" priority="101" stopIfTrue="1" operator="containsText" text="IV">
      <formula>NOT(ISERROR(FIND(UPPER("IV"),UPPER(O36))))</formula>
      <formula>"IV"</formula>
    </cfRule>
  </conditionalFormatting>
  <conditionalFormatting sqref="O39">
    <cfRule type="containsText" dxfId="58" priority="32" stopIfTrue="1" operator="containsText" text="III">
      <formula>NOT(ISERROR(FIND(UPPER("III"),UPPER(O39))))</formula>
      <formula>"III"</formula>
    </cfRule>
    <cfRule type="containsText" dxfId="57" priority="31" stopIfTrue="1" operator="containsText" text="IV">
      <formula>NOT(ISERROR(FIND(UPPER("IV"),UPPER(O39))))</formula>
      <formula>"IV"</formula>
    </cfRule>
    <cfRule type="containsText" dxfId="56" priority="33" stopIfTrue="1" operator="containsText" text="II">
      <formula>NOT(ISERROR(FIND(UPPER("II"),UPPER(O39))))</formula>
      <formula>"II"</formula>
    </cfRule>
    <cfRule type="containsText" dxfId="55" priority="34" stopIfTrue="1" operator="containsText" text="I">
      <formula>NOT(ISERROR(FIND(UPPER("I"),UPPER(O39))))</formula>
      <formula>"I"</formula>
    </cfRule>
  </conditionalFormatting>
  <conditionalFormatting sqref="AD36">
    <cfRule type="cellIs" dxfId="54" priority="10" stopIfTrue="1" operator="equal">
      <formula>"I"</formula>
    </cfRule>
  </conditionalFormatting>
  <conditionalFormatting sqref="AD39">
    <cfRule type="cellIs" dxfId="53" priority="6" stopIfTrue="1" operator="equal">
      <formula>"I"</formula>
    </cfRule>
  </conditionalFormatting>
  <conditionalFormatting sqref="AD13:AE13 AD16:AE16 AD24:AE24 AG24 AG28:AG30 AD32:AE32 AG32">
    <cfRule type="cellIs" dxfId="52" priority="144" stopIfTrue="1" operator="equal">
      <formula>"I"</formula>
    </cfRule>
  </conditionalFormatting>
  <conditionalFormatting sqref="AD19:AE19">
    <cfRule type="cellIs" dxfId="51" priority="50" stopIfTrue="1" operator="equal">
      <formula>"I"</formula>
    </cfRule>
  </conditionalFormatting>
  <conditionalFormatting sqref="AD21:AE21">
    <cfRule type="cellIs" dxfId="50" priority="128" stopIfTrue="1" operator="equal">
      <formula>"I"</formula>
    </cfRule>
  </conditionalFormatting>
  <conditionalFormatting sqref="AD42:AF42">
    <cfRule type="cellIs" dxfId="49" priority="73" stopIfTrue="1" operator="equal">
      <formula>"I"</formula>
    </cfRule>
  </conditionalFormatting>
  <conditionalFormatting sqref="AE13 AE16 AE24 AE32 AE21 AE42 AE19">
    <cfRule type="cellIs" dxfId="48" priority="145" stopIfTrue="1" operator="equal">
      <formula>"II"</formula>
    </cfRule>
  </conditionalFormatting>
  <conditionalFormatting sqref="AE36">
    <cfRule type="cellIs" dxfId="47" priority="43" stopIfTrue="1" operator="equal">
      <formula>"II"</formula>
    </cfRule>
  </conditionalFormatting>
  <conditionalFormatting sqref="AE39">
    <cfRule type="cellIs" dxfId="46" priority="20" stopIfTrue="1" operator="equal">
      <formula>"II"</formula>
    </cfRule>
  </conditionalFormatting>
  <conditionalFormatting sqref="AE36:AF36">
    <cfRule type="cellIs" dxfId="45" priority="41" stopIfTrue="1" operator="equal">
      <formula>"I"</formula>
    </cfRule>
  </conditionalFormatting>
  <conditionalFormatting sqref="AE39:AF39">
    <cfRule type="cellIs" dxfId="44" priority="18" stopIfTrue="1" operator="equal">
      <formula>"I"</formula>
    </cfRule>
  </conditionalFormatting>
  <conditionalFormatting sqref="AF13 AF16 AF32:AF34">
    <cfRule type="containsText" dxfId="43" priority="146" stopIfTrue="1" operator="containsText" text="III">
      <formula>NOT(ISERROR(FIND(UPPER("III"),UPPER(AF13))))</formula>
      <formula>"III"</formula>
    </cfRule>
    <cfRule type="cellIs" dxfId="42" priority="146" stopIfTrue="1" operator="equal">
      <formula>"III"</formula>
    </cfRule>
  </conditionalFormatting>
  <conditionalFormatting sqref="AF19">
    <cfRule type="cellIs" dxfId="41" priority="2" stopIfTrue="1" operator="equal">
      <formula>"III"</formula>
    </cfRule>
    <cfRule type="containsText" dxfId="40" priority="1" stopIfTrue="1" operator="containsText" text="III">
      <formula>NOT(ISERROR(FIND(UPPER("III"),UPPER(AF19))))</formula>
      <formula>"III"</formula>
    </cfRule>
  </conditionalFormatting>
  <conditionalFormatting sqref="AF21">
    <cfRule type="cellIs" dxfId="39" priority="94" stopIfTrue="1" operator="equal">
      <formula>"III"</formula>
    </cfRule>
    <cfRule type="containsText" dxfId="38" priority="93" stopIfTrue="1" operator="containsText" text="III">
      <formula>NOT(ISERROR(FIND(UPPER("III"),UPPER(AF21))))</formula>
      <formula>"III"</formula>
    </cfRule>
  </conditionalFormatting>
  <conditionalFormatting sqref="AF24">
    <cfRule type="containsText" dxfId="37" priority="119" stopIfTrue="1" operator="containsText" text="III">
      <formula>NOT(ISERROR(FIND(UPPER("III"),UPPER(AF24))))</formula>
      <formula>"III"</formula>
    </cfRule>
    <cfRule type="cellIs" dxfId="36" priority="120" stopIfTrue="1" operator="equal">
      <formula>"III"</formula>
    </cfRule>
  </conditionalFormatting>
  <conditionalFormatting sqref="AF36">
    <cfRule type="cellIs" dxfId="35" priority="40" stopIfTrue="1" operator="equal">
      <formula>"III"</formula>
    </cfRule>
  </conditionalFormatting>
  <conditionalFormatting sqref="AF39">
    <cfRule type="cellIs" dxfId="34" priority="17" stopIfTrue="1" operator="equal">
      <formula>"III"</formula>
    </cfRule>
  </conditionalFormatting>
  <conditionalFormatting sqref="AF42">
    <cfRule type="cellIs" dxfId="33" priority="72" stopIfTrue="1" operator="equal">
      <formula>"III"</formula>
    </cfRule>
  </conditionalFormatting>
  <conditionalFormatting sqref="AF45:AF46">
    <cfRule type="cellIs" dxfId="32" priority="116" stopIfTrue="1" operator="equal">
      <formula>"I"</formula>
    </cfRule>
  </conditionalFormatting>
  <conditionalFormatting sqref="AF13:AG13 AF16:AG16 AF32:AF34">
    <cfRule type="cellIs" dxfId="31" priority="147" stopIfTrue="1" operator="equal">
      <formula>"I"</formula>
    </cfRule>
  </conditionalFormatting>
  <conditionalFormatting sqref="AG13">
    <cfRule type="containsText" dxfId="30" priority="82" stopIfTrue="1" operator="containsText" text="IV">
      <formula>NOT(ISERROR(FIND(UPPER("IV"),UPPER(AG13))))</formula>
      <formula>"IV"</formula>
    </cfRule>
  </conditionalFormatting>
  <conditionalFormatting sqref="AG16 AG24 AG28:AG30 AG32 AG19 AG21">
    <cfRule type="containsText" dxfId="29" priority="150" stopIfTrue="1" operator="containsText" text="IV">
      <formula>NOT(ISERROR(FIND(UPPER("IV"),UPPER(AG16))))</formula>
      <formula>"IV"</formula>
    </cfRule>
  </conditionalFormatting>
  <conditionalFormatting sqref="AG19">
    <cfRule type="cellIs" dxfId="28" priority="151" stopIfTrue="1" operator="equal">
      <formula>"I"</formula>
    </cfRule>
  </conditionalFormatting>
  <conditionalFormatting sqref="AG21">
    <cfRule type="cellIs" dxfId="27" priority="152" stopIfTrue="1" operator="equal">
      <formula>"I"</formula>
    </cfRule>
    <cfRule type="cellIs" dxfId="26" priority="152" stopIfTrue="1" operator="equal">
      <formula>"IV"</formula>
    </cfRule>
  </conditionalFormatting>
  <conditionalFormatting sqref="AG36">
    <cfRule type="cellIs" dxfId="25" priority="39" stopIfTrue="1" operator="equal">
      <formula>"I"</formula>
    </cfRule>
    <cfRule type="containsText" dxfId="24" priority="38" stopIfTrue="1" operator="containsText" text="IV">
      <formula>NOT(ISERROR(FIND(UPPER("IV"),UPPER(AG36))))</formula>
      <formula>"IV"</formula>
    </cfRule>
  </conditionalFormatting>
  <conditionalFormatting sqref="AG39">
    <cfRule type="cellIs" dxfId="23" priority="16" stopIfTrue="1" operator="equal">
      <formula>"I"</formula>
    </cfRule>
    <cfRule type="containsText" dxfId="22" priority="15" stopIfTrue="1" operator="containsText" text="IV">
      <formula>NOT(ISERROR(FIND(UPPER("IV"),UPPER(AG39))))</formula>
      <formula>"IV"</formula>
    </cfRule>
  </conditionalFormatting>
  <conditionalFormatting sqref="AG42">
    <cfRule type="cellIs" dxfId="21" priority="79" stopIfTrue="1" operator="equal">
      <formula>"I"</formula>
    </cfRule>
    <cfRule type="containsText" dxfId="20" priority="78" stopIfTrue="1" operator="containsText" text="IV">
      <formula>NOT(ISERROR(FIND(UPPER("IV"),UPPER(AG42))))</formula>
      <formula>"IV"</formula>
    </cfRule>
  </conditionalFormatting>
  <dataValidations count="9">
    <dataValidation type="list" allowBlank="1" showInputMessage="1" showErrorMessage="1" sqref="C13:C14 C16 C19 C32:C34 C28:C30 C21 C24 C39:C40" xr:uid="{00000000-0002-0000-0100-000000000000}">
      <formula1>"Estategía,Objetivo,Meta,Proceso"</formula1>
    </dataValidation>
    <dataValidation type="list" allowBlank="1" showInputMessage="1" showErrorMessage="1" sqref="F13:F14 F16 F19 F24 F32:F34 F28:F30 F21 F42 F36 F39" xr:uid="{00000000-0002-0000-0100-000001000000}">
      <formula1>"Estratégico,Directivo,Operativo"</formula1>
    </dataValidation>
    <dataValidation type="list" allowBlank="1" showInputMessage="1" showErrorMessage="1" sqref="G13:G14 G16 G19 G24 G32:G34 G28:G30 G21 G42 G36 G39" xr:uid="{00000000-0002-0000-0100-000002000000}">
      <formula1>"Sustantivo,Administrativo,Legal,Financiero,Presupuestal,De servicio,De seguridad,De obra pública,De recursos humanos,De imagen,De TIC´s,De salud,De corrupción,Otros"</formula1>
    </dataValidation>
    <dataValidation type="list" allowBlank="1" showInputMessage="1" showErrorMessage="1" sqref="J15:J21 J24 J42 J13 J32:J34 J36 J28 J39" xr:uid="{00000000-0002-0000-0100-000003000000}">
      <formula1>"Humano,Financiero-Presupuestal,Técnico-Administrativo,TIC's,Material,Normativo,Externo"</formula1>
    </dataValidation>
    <dataValidation type="list" allowBlank="1" showInputMessage="1" showErrorMessage="1" sqref="K15:K21 K24 K34 K42 K13 K32 K36 K28 K39" xr:uid="{00000000-0002-0000-0100-000004000000}">
      <formula1>"Interno,Externo"</formula1>
    </dataValidation>
    <dataValidation type="list" allowBlank="1" showInputMessage="1" showErrorMessage="1" sqref="M13:N14 AB13:AC14 N16 AB16:AC16 AB32:AC34 M32:N34 M28:N30 AB28:AC30 AB24:AC24 AB21:AC21 M21:N21 M24:N24 M36:N37 M16:M17 M39:N40" xr:uid="{00000000-0002-0000-0100-000005000000}">
      <formula1>"1,2,3,4,5,6,7,8,9,10"</formula1>
    </dataValidation>
    <dataValidation type="list" allowBlank="1" showInputMessage="1" showErrorMessage="1" sqref="T36:W36 T24:W24 T19:W21 P15:P21 P24 T32:W32 T15:W17 P34 T34:W34 P42 T42:W42 P13 T13:W13 P28 P30 P32 P36 T28:W28 P39 T39:W39" xr:uid="{00000000-0002-0000-0100-000006000000}">
      <formula1>"Si,No"</formula1>
    </dataValidation>
    <dataValidation type="list" allowBlank="1" showInputMessage="1" showErrorMessage="1" sqref="S32 S15:S21 S24 S34 S42 S13 S36 S28 S39" xr:uid="{00000000-0002-0000-0100-000007000000}">
      <formula1>"Detectivo,Preventivo,Correctivo "</formula1>
    </dataValidation>
    <dataValidation type="list" allowBlank="1" showInputMessage="1" showErrorMessage="1" sqref="AH13:AH14 AH24 AH32:AH34 AH28:AH30 AH21 AH16:AH19" xr:uid="{00000000-0002-0000-0100-000008000000}">
      <formula1>"EVITAR EL RIESGO,REDUCIR EL RIESGO,ASUMIR EL RIESGO,TRANSFERIR EL RIESGO,COMPARTIR EL RIESGO"</formula1>
    </dataValidation>
  </dataValidations>
  <pageMargins left="0.78740157480314965" right="0.19685039370078741" top="0.78740157480314965" bottom="0.39370078740157483" header="0" footer="0"/>
  <pageSetup scale="10" fitToHeight="0" orientation="landscape" r:id="rId1"/>
  <headerFooter>
    <oddFooter>&amp;C&amp;"Helvetica Neue,Regular"&amp;12&amp;K000000&amp;P</oddFooter>
  </headerFooter>
  <rowBreaks count="1" manualBreakCount="1">
    <brk id="19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0"/>
  <sheetViews>
    <sheetView showGridLines="0" tabSelected="1" view="pageBreakPreview" topLeftCell="B1" zoomScale="80" zoomScaleNormal="55" zoomScaleSheetLayoutView="80" workbookViewId="0">
      <selection activeCell="F31" sqref="F31"/>
    </sheetView>
  </sheetViews>
  <sheetFormatPr baseColWidth="10" defaultColWidth="14.42578125" defaultRowHeight="15" customHeight="1"/>
  <cols>
    <col min="1" max="1" width="14.42578125" style="1" hidden="1" customWidth="1"/>
    <col min="2" max="2" width="11.42578125" style="1" customWidth="1"/>
    <col min="3" max="3" width="124.28515625" style="1" customWidth="1"/>
    <col min="4" max="6" width="15.7109375" style="1" customWidth="1"/>
    <col min="7" max="7" width="9.7109375" style="1" customWidth="1"/>
    <col min="8" max="16" width="11.42578125" style="1" customWidth="1"/>
    <col min="17" max="18" width="14.42578125" style="1" customWidth="1"/>
    <col min="19" max="16384" width="14.42578125" style="1"/>
  </cols>
  <sheetData>
    <row r="1" spans="1:17" ht="12.75" customHeight="1">
      <c r="A1" s="28"/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6"/>
    </row>
    <row r="2" spans="1:17" ht="21" customHeight="1">
      <c r="A2" s="25"/>
      <c r="B2" s="4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17" ht="21" customHeight="1">
      <c r="A3" s="25"/>
      <c r="B3" s="26"/>
      <c r="C3" s="152" t="s">
        <v>107</v>
      </c>
      <c r="D3" s="152"/>
      <c r="E3" s="152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1"/>
    </row>
    <row r="4" spans="1:17" ht="21" customHeight="1">
      <c r="A4" s="25"/>
      <c r="B4" s="46"/>
      <c r="F4" s="47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7" ht="7.5" customHeight="1" thickBot="1">
      <c r="A5" s="25"/>
      <c r="B5" s="48" t="s"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1:17" ht="12.75" hidden="1" customHeight="1">
      <c r="A6" s="25"/>
      <c r="B6" s="51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11"/>
    </row>
    <row r="7" spans="1:17" ht="47.25" customHeight="1">
      <c r="A7" s="58"/>
      <c r="B7" s="154" t="s">
        <v>6</v>
      </c>
      <c r="C7" s="157" t="s">
        <v>77</v>
      </c>
      <c r="D7" s="163" t="s">
        <v>78</v>
      </c>
      <c r="E7" s="164"/>
      <c r="F7" s="160" t="s">
        <v>79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11"/>
    </row>
    <row r="8" spans="1:17" ht="20.100000000000001" customHeight="1">
      <c r="A8" s="58"/>
      <c r="B8" s="155"/>
      <c r="C8" s="158"/>
      <c r="D8" s="165" t="s">
        <v>80</v>
      </c>
      <c r="E8" s="166"/>
      <c r="F8" s="161"/>
      <c r="G8" s="28"/>
      <c r="H8" s="28"/>
      <c r="I8" s="28"/>
      <c r="J8" s="28"/>
      <c r="K8" s="28"/>
      <c r="L8" s="28"/>
      <c r="M8" s="28"/>
      <c r="N8" s="28"/>
      <c r="O8" s="28"/>
      <c r="P8" s="28"/>
      <c r="Q8" s="11"/>
    </row>
    <row r="9" spans="1:17" ht="83.25" customHeight="1">
      <c r="A9" s="58"/>
      <c r="B9" s="156"/>
      <c r="C9" s="159"/>
      <c r="D9" s="39" t="s">
        <v>81</v>
      </c>
      <c r="E9" s="39" t="s">
        <v>82</v>
      </c>
      <c r="F9" s="162"/>
      <c r="G9" s="28"/>
      <c r="H9" s="28"/>
      <c r="I9" s="28"/>
      <c r="J9" s="28"/>
      <c r="K9" s="28"/>
      <c r="L9" s="28"/>
      <c r="M9" s="28"/>
      <c r="N9" s="28"/>
      <c r="O9" s="28"/>
      <c r="P9" s="28"/>
      <c r="Q9" s="11"/>
    </row>
    <row r="10" spans="1:17" ht="31.5" customHeight="1">
      <c r="A10" s="59">
        <v>11</v>
      </c>
      <c r="B10" s="60">
        <f>IF(MATRIZ!A13&lt;&gt;"",MATRIZ!A13,"")</f>
        <v>1</v>
      </c>
      <c r="C10" s="40" t="str">
        <f>IF(MATRIZ!A13&lt;&gt;"",MATRIZ!E13,"")</f>
        <v xml:space="preserve">Red de internet, wifi, datos y comunicación administrada de forma inadecuada </v>
      </c>
      <c r="D10" s="41">
        <f>IF(C10&lt;&gt;"",MATRIZ!AB13,"")</f>
        <v>5</v>
      </c>
      <c r="E10" s="41">
        <f>IF(C10&lt;&gt;"",MATRIZ!AC13,"")</f>
        <v>6</v>
      </c>
      <c r="F10" s="61" t="str">
        <f t="shared" ref="F10:F19" si="0">IF(AND(D10&lt;&gt;"",E10&lt;&gt;""),IF(AND(D10&gt;5,E10&gt;5),"I",IF(AND(D10&lt;=5,E10&gt;5),"II",IF(AND(D10&gt;5,E10&lt;=5),"IV",IF(AND(D10&lt;=5,E10&lt;=5),"III")))),"")</f>
        <v>II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11"/>
    </row>
    <row r="11" spans="1:17" ht="40.5" customHeight="1">
      <c r="A11" s="59">
        <v>12</v>
      </c>
      <c r="B11" s="60">
        <f>IF(MATRIZ!A16&lt;&gt;"",MATRIZ!A16,"")</f>
        <v>2</v>
      </c>
      <c r="C11" s="40" t="str">
        <f>IF(MATRIZ!A16&lt;&gt;"",MATRIZ!E16,"")</f>
        <v>Ejecución de los programas de comunicación social y de relaciones públicas realizado de forma inadecuada</v>
      </c>
      <c r="D11" s="41">
        <f>IF(C11&lt;&gt;"",MATRIZ!AB16,"")</f>
        <v>10</v>
      </c>
      <c r="E11" s="41">
        <f>IF(C11&lt;&gt;"",MATRIZ!AC16,"")</f>
        <v>5</v>
      </c>
      <c r="F11" s="61" t="str">
        <f t="shared" si="0"/>
        <v>IV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11"/>
    </row>
    <row r="12" spans="1:17" ht="53.25" customHeight="1">
      <c r="A12" s="56">
        <v>15</v>
      </c>
      <c r="B12" s="60">
        <f>IF(MATRIZ!A19&lt;&gt;"",MATRIZ!A19,"")</f>
        <v>3</v>
      </c>
      <c r="C12" s="40" t="str">
        <f>IF(MATRIZ!A19&lt;&gt;"",MATRIZ!E19,"")</f>
        <v>Emisión de resolutivos de asuntos turnados a comisiones realizado inadecuadamente</v>
      </c>
      <c r="D12" s="41">
        <f>IF(C12&lt;&gt;"",MATRIZ!AB19,"")</f>
        <v>3</v>
      </c>
      <c r="E12" s="41">
        <f>IF(C12&lt;&gt;"",MATRIZ!AC19,"")</f>
        <v>3</v>
      </c>
      <c r="F12" s="61" t="str">
        <f t="shared" si="0"/>
        <v>III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11"/>
    </row>
    <row r="13" spans="1:17" ht="54.75" customHeight="1">
      <c r="A13" s="56">
        <v>16</v>
      </c>
      <c r="B13" s="60">
        <f>IF(MATRIZ!A21&lt;&gt;"",MATRIZ!A21,"")</f>
        <v>4</v>
      </c>
      <c r="C13" s="40" t="str">
        <f>IF(MATRIZ!A21&lt;&gt;"",MATRIZ!E21,"")</f>
        <v>Interacción permanente en las actividades del proceso legislativo en coordinación con los órganos auxiliares realizado de forma inadecuada</v>
      </c>
      <c r="D13" s="41">
        <f>IF(C13&lt;&gt;"",MATRIZ!AB21,"")</f>
        <v>3</v>
      </c>
      <c r="E13" s="41">
        <f>IF(C13&lt;&gt;"",MATRIZ!AC21,"")</f>
        <v>2</v>
      </c>
      <c r="F13" s="61" t="str">
        <f t="shared" si="0"/>
        <v>III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1"/>
    </row>
    <row r="14" spans="1:17" ht="54" customHeight="1">
      <c r="A14" s="56">
        <v>17</v>
      </c>
      <c r="B14" s="60">
        <f>IF(MATRIZ!A24&lt;&gt;"",MATRIZ!A24,"")</f>
        <v>5</v>
      </c>
      <c r="C14" s="40" t="str">
        <f>IF(MATRIZ!A24&lt;&gt;"",MATRIZ!E24,"")</f>
        <v>Programa "Conoce tu congreso" realizado sin entrega de aviso de privacidad y/o carta de consentimiento para el uso de imagen de niñas, niños y adolescentes.</v>
      </c>
      <c r="D14" s="41">
        <f>IF(C14&lt;&gt;"",MATRIZ!AB24,"")</f>
        <v>7</v>
      </c>
      <c r="E14" s="41">
        <f>IF(C14&lt;&gt;"",MATRIZ!AC24,"")</f>
        <v>5</v>
      </c>
      <c r="F14" s="61" t="str">
        <f t="shared" si="0"/>
        <v>IV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1"/>
    </row>
    <row r="15" spans="1:17" ht="41.25" customHeight="1">
      <c r="A15" s="56">
        <v>18</v>
      </c>
      <c r="B15" s="60">
        <f>IF(MATRIZ!A28&lt;&gt;"",MATRIZ!A28,"")</f>
        <v>6</v>
      </c>
      <c r="C15" s="40" t="str">
        <f>IF(MATRIZ!A28&lt;&gt;"",MATRIZ!E28,"")</f>
        <v>Control de entrada, salidas, permisos y exención del checador implementado de forma inadecuada</v>
      </c>
      <c r="D15" s="41">
        <f>IF(C15&lt;&gt;"",MATRIZ!AB28,"")</f>
        <v>6</v>
      </c>
      <c r="E15" s="41">
        <f>IF(C15&lt;&gt;"",MATRIZ!AC28,"")</f>
        <v>2</v>
      </c>
      <c r="F15" s="61" t="str">
        <f t="shared" si="0"/>
        <v>IV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1"/>
    </row>
    <row r="16" spans="1:17" ht="40.5" customHeight="1">
      <c r="A16" s="56">
        <v>19</v>
      </c>
      <c r="B16" s="60">
        <f>IF(MATRIZ!A32&lt;&gt;"",MATRIZ!A32,"")</f>
        <v>7</v>
      </c>
      <c r="C16" s="40" t="str">
        <f>IF(MATRIZ!A32&lt;&gt;"",MATRIZ!E32,"")</f>
        <v>Control de bienes muebles y parque vehicular realizado insuficientemente.</v>
      </c>
      <c r="D16" s="41">
        <f>IF(C16&lt;&gt;"",MATRIZ!AB32,"")</f>
        <v>7</v>
      </c>
      <c r="E16" s="41">
        <f>IF(C16&lt;&gt;"",MATRIZ!AC32,"")</f>
        <v>6</v>
      </c>
      <c r="F16" s="61" t="str">
        <f t="shared" si="0"/>
        <v>I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11"/>
    </row>
    <row r="17" spans="1:17" ht="40.5" customHeight="1">
      <c r="A17" s="56">
        <v>20</v>
      </c>
      <c r="B17" s="60">
        <f>IF(MATRIZ!A36&lt;&gt;"",MATRIZ!A36,"")</f>
        <v>8</v>
      </c>
      <c r="C17" s="57" t="str">
        <f>IF(MATRIZ!A36&lt;&gt;"",MATRIZ!E36,"")</f>
        <v>Utilización de los recursos asignados y las facultades atribuidas para fines distintos a los legales en la comprobación de la partida 399004 Desarrollo parlamentario</v>
      </c>
      <c r="D17" s="41">
        <f>IF(C17&lt;&gt;"",MATRIZ!AB36,"")</f>
        <v>10</v>
      </c>
      <c r="E17" s="41">
        <f>IF(C17&lt;&gt;"",MATRIZ!AC36,"")</f>
        <v>10</v>
      </c>
      <c r="F17" s="61" t="str">
        <f t="shared" si="0"/>
        <v>I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11"/>
    </row>
    <row r="18" spans="1:17" ht="40.5" customHeight="1">
      <c r="A18" s="56"/>
      <c r="B18" s="60">
        <f>IF(MATRIZ!A39&lt;&gt;"",MATRIZ!A39,"")</f>
        <v>9</v>
      </c>
      <c r="C18" s="57" t="str">
        <f>IF(MATRIZ!A39&lt;&gt;"",MATRIZ!E39,"")</f>
        <v>Capacitación en materia ética de altos mandos, diputados y personal a su cargo, cubiertas insuficientemente</v>
      </c>
      <c r="D18" s="41">
        <f>IF(C18&lt;&gt;"",MATRIZ!AB39,"")</f>
        <v>9</v>
      </c>
      <c r="E18" s="41">
        <f>IF(C18&lt;&gt;"",MATRIZ!AC39,"")</f>
        <v>10</v>
      </c>
      <c r="F18" s="61" t="str">
        <f t="shared" si="0"/>
        <v>I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11"/>
    </row>
    <row r="19" spans="1:17" ht="41.25" customHeight="1" thickBot="1">
      <c r="A19" s="56">
        <v>21</v>
      </c>
      <c r="B19" s="60">
        <f>IF(MATRIZ!A42&lt;&gt;"",MATRIZ!A42,"")</f>
        <v>10</v>
      </c>
      <c r="C19" s="71" t="str">
        <f>IF(MATRIZ!A42&lt;&gt;"",MATRIZ!E42,"")</f>
        <v>Informe Financieros Ficticios de CFDI y XML recibido con estatus de cancelado</v>
      </c>
      <c r="D19" s="41">
        <f>IF(C19&lt;&gt;"",MATRIZ!AB42,"")</f>
        <v>10</v>
      </c>
      <c r="E19" s="41">
        <f>IF(C19&lt;&gt;"",MATRIZ!AC42,"")</f>
        <v>10</v>
      </c>
      <c r="F19" s="62" t="str">
        <f t="shared" si="0"/>
        <v>I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11"/>
    </row>
    <row r="20" spans="1:17" ht="12.75" customHeight="1">
      <c r="A20" s="30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11"/>
    </row>
    <row r="21" spans="1:17" ht="12.75" customHeight="1">
      <c r="A21" s="30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11"/>
    </row>
    <row r="22" spans="1:17" ht="12.75" customHeight="1">
      <c r="A22" s="30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11"/>
    </row>
    <row r="23" spans="1:17" ht="12.75" customHeight="1">
      <c r="A23" s="3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"/>
    </row>
    <row r="24" spans="1:17" ht="12.75" customHeight="1">
      <c r="A24" s="30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11"/>
    </row>
    <row r="25" spans="1:17" ht="12.75" customHeight="1">
      <c r="A25" s="30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11"/>
    </row>
    <row r="26" spans="1:17" ht="12.75" customHeight="1">
      <c r="A26" s="30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11"/>
    </row>
    <row r="27" spans="1:17" ht="12.75" customHeight="1">
      <c r="A27" s="30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11"/>
    </row>
    <row r="28" spans="1:17" ht="12.75" customHeight="1">
      <c r="A28" s="30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11"/>
    </row>
    <row r="29" spans="1:17" ht="12.75" customHeight="1">
      <c r="A29" s="30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11"/>
    </row>
    <row r="30" spans="1:17" ht="12.75" customHeight="1">
      <c r="A30" s="30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11"/>
    </row>
    <row r="31" spans="1:17" ht="12.75" customHeight="1">
      <c r="A31" s="30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11"/>
    </row>
    <row r="32" spans="1:17" ht="12.75" customHeight="1">
      <c r="A32" s="3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11"/>
    </row>
    <row r="33" spans="1:17" ht="12.75" customHeight="1">
      <c r="A33" s="30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11"/>
    </row>
    <row r="34" spans="1:17" ht="12.75" customHeight="1">
      <c r="A34" s="28"/>
      <c r="B34" s="52"/>
      <c r="C34" s="28"/>
      <c r="D34" s="28"/>
      <c r="E34" s="28"/>
      <c r="F34" s="28"/>
      <c r="G34" s="28"/>
      <c r="H34" s="24"/>
      <c r="I34" s="24"/>
      <c r="J34" s="24"/>
      <c r="K34" s="24"/>
      <c r="L34" s="24"/>
      <c r="M34" s="24"/>
      <c r="N34" s="24"/>
      <c r="O34" s="24"/>
      <c r="P34" s="24"/>
      <c r="Q34" s="6"/>
    </row>
    <row r="35" spans="1:17" ht="21" customHeight="1">
      <c r="A35" s="51"/>
      <c r="B35" s="5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</row>
    <row r="36" spans="1:17" ht="21" customHeight="1">
      <c r="A36" s="5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11"/>
    </row>
    <row r="37" spans="1:17" ht="21" customHeight="1">
      <c r="A37" s="51"/>
      <c r="B37" s="54"/>
      <c r="C37" s="153" t="s">
        <v>107</v>
      </c>
      <c r="D37" s="153"/>
      <c r="E37" s="153"/>
      <c r="F37" s="47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</row>
    <row r="38" spans="1:17" ht="7.5" customHeight="1">
      <c r="A38" s="51"/>
      <c r="B38" s="55" t="s">
        <v>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1:17" ht="12.75" customHeight="1">
      <c r="A39" s="30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11"/>
    </row>
    <row r="40" spans="1:17" ht="12.75" customHeight="1">
      <c r="A40" s="30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11"/>
    </row>
    <row r="41" spans="1:17" ht="12.75" customHeight="1">
      <c r="A41" s="30"/>
      <c r="B41" s="28"/>
      <c r="C41" s="28"/>
      <c r="D41" s="28"/>
      <c r="E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1"/>
    </row>
    <row r="42" spans="1:17" ht="12.75" customHeight="1">
      <c r="A42" s="30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1"/>
    </row>
    <row r="43" spans="1:17" ht="12.75" customHeight="1">
      <c r="A43" s="30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11"/>
    </row>
    <row r="44" spans="1:17" ht="12.75" customHeight="1">
      <c r="A44" s="3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11"/>
    </row>
    <row r="45" spans="1:17" ht="12.75" customHeight="1">
      <c r="A45" s="3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11"/>
    </row>
    <row r="46" spans="1:17" ht="12.75" customHeight="1">
      <c r="A46" s="30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11"/>
    </row>
    <row r="47" spans="1:17" ht="12.75" customHeight="1">
      <c r="A47" s="30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11"/>
    </row>
    <row r="48" spans="1:17" ht="12.75" customHeight="1">
      <c r="A48" s="30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11"/>
    </row>
    <row r="49" spans="1:17" ht="12.75" customHeight="1">
      <c r="A49" s="30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11"/>
    </row>
    <row r="50" spans="1:17" ht="12.75" customHeight="1">
      <c r="A50" s="30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11"/>
    </row>
    <row r="51" spans="1:17" ht="12.75" customHeight="1">
      <c r="A51" s="30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1"/>
    </row>
    <row r="52" spans="1:17" ht="12.75" customHeight="1">
      <c r="A52" s="30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1"/>
    </row>
    <row r="53" spans="1:17" ht="12.75" customHeight="1">
      <c r="A53" s="30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1"/>
    </row>
    <row r="54" spans="1:17" ht="12.75" customHeight="1">
      <c r="A54" s="30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11"/>
    </row>
    <row r="55" spans="1:17" ht="12.75" customHeight="1">
      <c r="A55" s="30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11"/>
    </row>
    <row r="56" spans="1:17" ht="12.75" customHeight="1">
      <c r="A56" s="30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11"/>
    </row>
    <row r="57" spans="1:17" ht="12.75" customHeight="1">
      <c r="A57" s="30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11"/>
    </row>
    <row r="58" spans="1:17" ht="12.75" customHeight="1">
      <c r="A58" s="3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11"/>
    </row>
    <row r="59" spans="1:17" ht="12.75" customHeight="1">
      <c r="A59" s="30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11"/>
    </row>
    <row r="60" spans="1:17" ht="12.75" customHeight="1">
      <c r="A60" s="30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11"/>
    </row>
    <row r="61" spans="1:17" ht="12.75" customHeight="1">
      <c r="A61" s="30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11"/>
    </row>
    <row r="62" spans="1:17" ht="12.75" customHeight="1">
      <c r="A62" s="30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11"/>
    </row>
    <row r="63" spans="1:17" ht="12.75" customHeight="1">
      <c r="A63" s="30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11"/>
    </row>
    <row r="64" spans="1:17" ht="12.75" customHeight="1">
      <c r="A64" s="30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11"/>
    </row>
    <row r="65" spans="1:17" ht="12.75" customHeight="1">
      <c r="A65" s="30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11"/>
    </row>
    <row r="66" spans="1:17" ht="12.75" customHeight="1">
      <c r="A66" s="30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11"/>
    </row>
    <row r="67" spans="1:17" ht="12.75" customHeight="1">
      <c r="A67" s="30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11"/>
    </row>
    <row r="68" spans="1:17" ht="12.75" customHeight="1">
      <c r="A68" s="30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11"/>
    </row>
    <row r="69" spans="1:17" ht="12.75" customHeight="1">
      <c r="A69" s="30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11"/>
    </row>
    <row r="70" spans="1:17" ht="12.75" customHeight="1">
      <c r="A70" s="30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11"/>
    </row>
    <row r="71" spans="1:17" ht="12.75" customHeight="1">
      <c r="A71" s="30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11"/>
    </row>
    <row r="72" spans="1:17" ht="12.75" customHeight="1">
      <c r="A72" s="30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11"/>
    </row>
    <row r="73" spans="1:17" ht="12.75" customHeight="1">
      <c r="A73" s="30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11"/>
    </row>
    <row r="74" spans="1:17" ht="12.75" customHeight="1">
      <c r="A74" s="30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11"/>
    </row>
    <row r="75" spans="1:17" ht="12.75" customHeight="1">
      <c r="A75" s="30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11"/>
    </row>
    <row r="76" spans="1:17" ht="12.75" customHeight="1">
      <c r="A76" s="30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11"/>
    </row>
    <row r="77" spans="1:17" ht="12.75" customHeight="1">
      <c r="A77" s="30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11"/>
    </row>
    <row r="78" spans="1:17" ht="12.75" customHeight="1">
      <c r="A78" s="30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11"/>
    </row>
    <row r="79" spans="1:17" ht="12.75" customHeight="1">
      <c r="A79" s="31"/>
      <c r="B79" s="28"/>
      <c r="C79" s="28"/>
      <c r="D79" s="28"/>
      <c r="E79" s="28"/>
      <c r="F79" s="28"/>
      <c r="G79" s="28"/>
      <c r="H79" s="32"/>
      <c r="I79" s="32"/>
      <c r="J79" s="32"/>
      <c r="K79" s="32"/>
      <c r="L79" s="32"/>
      <c r="M79" s="32"/>
      <c r="N79" s="32"/>
      <c r="O79" s="32"/>
      <c r="P79" s="32"/>
      <c r="Q79" s="22"/>
    </row>
    <row r="80" spans="1:17" ht="15" customHeight="1">
      <c r="A80" s="50"/>
      <c r="B80" s="50"/>
      <c r="C80" s="50"/>
      <c r="D80" s="50"/>
      <c r="E80" s="50"/>
      <c r="F80" s="50"/>
      <c r="G80" s="50"/>
    </row>
  </sheetData>
  <mergeCells count="7">
    <mergeCell ref="C3:E3"/>
    <mergeCell ref="C37:E37"/>
    <mergeCell ref="B7:B9"/>
    <mergeCell ref="C7:C9"/>
    <mergeCell ref="F7:F9"/>
    <mergeCell ref="D7:E7"/>
    <mergeCell ref="D8:E8"/>
  </mergeCells>
  <conditionalFormatting sqref="F10:F19">
    <cfRule type="containsText" dxfId="19" priority="1" operator="containsText" text="IV">
      <formula>NOT(ISERROR(SEARCH(("IV"),(F10))))</formula>
    </cfRule>
    <cfRule type="containsText" dxfId="18" priority="2" operator="containsText" text="III">
      <formula>NOT(ISERROR(SEARCH(("III"),(F10))))</formula>
    </cfRule>
    <cfRule type="containsText" dxfId="17" priority="3" operator="containsText" text="II">
      <formula>NOT(ISERROR(SEARCH(("II"),(F10))))</formula>
    </cfRule>
    <cfRule type="containsText" dxfId="16" priority="4" operator="containsText" text="I">
      <formula>NOT(ISERROR(SEARCH(("I"),(F10))))</formula>
    </cfRule>
  </conditionalFormatting>
  <pageMargins left="0.70866141732283472" right="0.70866141732283472" top="0.74803149606299213" bottom="0.74803149606299213" header="0" footer="0"/>
  <pageSetup scale="35" orientation="landscape" r:id="rId1"/>
  <headerFooter>
    <oddFooter>&amp;C&amp;"Helvetica Neue,Regular"&amp;12&amp;K000000&amp;P</oddFooter>
  </headerFooter>
  <rowBreaks count="1" manualBreakCount="1">
    <brk id="3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9"/>
  <sheetViews>
    <sheetView showGridLines="0" view="pageBreakPreview" topLeftCell="B1" zoomScale="30" zoomScaleNormal="10" zoomScaleSheetLayoutView="30" workbookViewId="0">
      <selection activeCell="W5" sqref="W5"/>
    </sheetView>
  </sheetViews>
  <sheetFormatPr baseColWidth="10" defaultColWidth="14.42578125" defaultRowHeight="15" customHeight="1"/>
  <cols>
    <col min="1" max="1" width="14.42578125" style="1" hidden="1" customWidth="1"/>
    <col min="2" max="2" width="20.85546875" style="1" customWidth="1"/>
    <col min="3" max="3" width="69.42578125" style="1" customWidth="1"/>
    <col min="4" max="4" width="34.28515625" style="1" customWidth="1"/>
    <col min="5" max="5" width="27.28515625" style="1" customWidth="1"/>
    <col min="6" max="6" width="41" style="1" customWidth="1"/>
    <col min="7" max="7" width="31.28515625" style="1" customWidth="1"/>
    <col min="8" max="8" width="49.5703125" style="1" customWidth="1"/>
    <col min="9" max="9" width="37.7109375" style="1" bestFit="1" customWidth="1"/>
    <col min="10" max="10" width="53" style="1" customWidth="1"/>
    <col min="11" max="11" width="102.5703125" style="1" customWidth="1"/>
    <col min="12" max="12" width="41.42578125" style="1" customWidth="1"/>
    <col min="13" max="13" width="56.28515625" style="1" customWidth="1"/>
    <col min="14" max="14" width="43" style="1" customWidth="1"/>
    <col min="15" max="15" width="50.85546875" style="1" customWidth="1"/>
    <col min="16" max="16" width="64.28515625" style="1" customWidth="1"/>
    <col min="17" max="16384" width="14.42578125" style="1"/>
  </cols>
  <sheetData>
    <row r="1" spans="1:16" ht="45" customHeight="1">
      <c r="A1" s="16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45" customHeight="1">
      <c r="A2" s="1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45" customHeight="1">
      <c r="A3" s="1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90.95" customHeight="1">
      <c r="A4" s="16"/>
      <c r="B4" s="197" t="s">
        <v>194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</row>
    <row r="5" spans="1:16" ht="60" customHeight="1">
      <c r="A5" s="16"/>
      <c r="B5" s="199" t="s">
        <v>0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6" ht="45" customHeight="1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44.1" customHeight="1">
      <c r="A7" s="77"/>
      <c r="B7" s="201" t="s">
        <v>6</v>
      </c>
      <c r="C7" s="203" t="s">
        <v>83</v>
      </c>
      <c r="D7" s="189" t="s">
        <v>84</v>
      </c>
      <c r="E7" s="189" t="s">
        <v>192</v>
      </c>
      <c r="F7" s="189" t="s">
        <v>29</v>
      </c>
      <c r="G7" s="189" t="s">
        <v>30</v>
      </c>
      <c r="H7" s="189" t="s">
        <v>85</v>
      </c>
      <c r="I7" s="189" t="s">
        <v>86</v>
      </c>
      <c r="J7" s="189" t="s">
        <v>87</v>
      </c>
      <c r="K7" s="189" t="s">
        <v>88</v>
      </c>
      <c r="L7" s="189" t="s">
        <v>7</v>
      </c>
      <c r="M7" s="189" t="s">
        <v>89</v>
      </c>
      <c r="N7" s="189" t="s">
        <v>90</v>
      </c>
      <c r="O7" s="189" t="s">
        <v>91</v>
      </c>
      <c r="P7" s="189" t="s">
        <v>92</v>
      </c>
    </row>
    <row r="8" spans="1:16" ht="44.1" customHeight="1">
      <c r="A8" s="77"/>
      <c r="B8" s="202"/>
      <c r="C8" s="204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</row>
    <row r="9" spans="1:16" ht="125.25" customHeight="1">
      <c r="A9" s="78"/>
      <c r="B9" s="174">
        <f>IF(MATRIZ!A13="","",MATRIZ!A13)</f>
        <v>1</v>
      </c>
      <c r="C9" s="182" t="str">
        <f>MATRIZ!E13</f>
        <v xml:space="preserve">Red de internet, wifi, datos y comunicación administrada de forma inadecuada </v>
      </c>
      <c r="D9" s="171" t="str">
        <f>IF(MATRIZ!G13="","",MATRIZ!G13)</f>
        <v>De TIC´s</v>
      </c>
      <c r="E9" s="171">
        <f>IF(MATRIZ!AB13&lt;&gt;"",MATRIZ!AB13,"")</f>
        <v>5</v>
      </c>
      <c r="F9" s="171">
        <f>IF(MATRIZ!AC13&lt;&gt;"",MATRIZ!AC13,"")</f>
        <v>6</v>
      </c>
      <c r="G9" s="194" t="str">
        <f>IF(AND(E9&lt;&gt;"",F9&lt;&gt;""),IF(AND(E9&gt;5,F9&gt;5),"I",IF(AND(E9&lt;=5,F9&gt;5),"II",IF(AND(E9&gt;5,F9&lt;=5),"IV",IF(AND(E9&lt;=5,F9&lt;=5),"III")))),"")</f>
        <v>II</v>
      </c>
      <c r="H9" s="171" t="str">
        <f>IF(MATRIZ!AH13&lt;&gt;"",MATRIZ!AH13,"")</f>
        <v>REDUCIR EL RIESGO</v>
      </c>
      <c r="I9" s="80">
        <f>IF(MATRIZ!Q13&lt;&gt;"",MATRIZ!Q13,"")</f>
        <v>1.1000000000000001</v>
      </c>
      <c r="J9" s="80" t="str">
        <f>IF(MATRIZ!I13&lt;&gt;"",MATRIZ!I13,"")</f>
        <v>Pérdida del servicio del proveedor de internet</v>
      </c>
      <c r="K9" s="171" t="str">
        <f>IF(MATRIZ!AI13&lt;&gt;"",MATRIZ!AI13,"")&amp;IF(MATRIZ!AI14&lt;&gt;"",MATRIZ!AI14,"")&amp;IF(MATRIZ!AI15&lt;&gt;"",MATRIZ!AI15,"")</f>
        <v>Entrega de información al Comité de Adquisiciones para realización de las bases y lo relacionado a la licitación.Adquisición de la infraestructura de la red.Pruebas e implementación de la infraestructura de la red.</v>
      </c>
      <c r="L9" s="171" t="str">
        <f>IF(MATRIZ!B13&lt;&gt;"",MATRIZ!B13,"")</f>
        <v>Unidad de Informática</v>
      </c>
      <c r="M9" s="171" t="s">
        <v>151</v>
      </c>
      <c r="N9" s="171" t="s">
        <v>149</v>
      </c>
      <c r="O9" s="171" t="s">
        <v>148</v>
      </c>
      <c r="P9" s="179" t="s">
        <v>193</v>
      </c>
    </row>
    <row r="10" spans="1:16" ht="81.75" customHeight="1">
      <c r="A10" s="78"/>
      <c r="B10" s="180"/>
      <c r="C10" s="180"/>
      <c r="D10" s="180"/>
      <c r="E10" s="180"/>
      <c r="F10" s="180"/>
      <c r="G10" s="180"/>
      <c r="H10" s="180"/>
      <c r="I10" s="80">
        <f>IF(MATRIZ!Q15&lt;&gt;"",MATRIZ!Q15,"")</f>
        <v>1.2</v>
      </c>
      <c r="J10" s="80" t="str">
        <f>IF(MATRIZ!I15&lt;&gt;"",MATRIZ!I15,"")</f>
        <v>Infraestructura de red obsoleta e insuficiente</v>
      </c>
      <c r="K10" s="172"/>
      <c r="L10" s="180"/>
      <c r="M10" s="180"/>
      <c r="N10" s="180"/>
      <c r="O10" s="180"/>
      <c r="P10" s="180"/>
    </row>
    <row r="11" spans="1:16" ht="152.25" customHeight="1">
      <c r="A11" s="78"/>
      <c r="B11" s="191">
        <f>IF(MATRIZ!A16="","",MATRIZ!A16)</f>
        <v>2</v>
      </c>
      <c r="C11" s="182" t="str">
        <f>MATRIZ!E16</f>
        <v>Ejecución de los programas de comunicación social y de relaciones públicas realizado de forma inadecuada</v>
      </c>
      <c r="D11" s="171" t="str">
        <f>IF(MATRIZ!G16="","",MATRIZ!G16)</f>
        <v>De TIC´s</v>
      </c>
      <c r="E11" s="171">
        <f>IF(MATRIZ!AB16&lt;&gt;"",MATRIZ!AB16,"")</f>
        <v>10</v>
      </c>
      <c r="F11" s="171">
        <f>IF(MATRIZ!AC16&lt;&gt;"",MATRIZ!AC16,"")</f>
        <v>5</v>
      </c>
      <c r="G11" s="205" t="str">
        <f>IF(AND(E11&lt;&gt;"",F11&lt;&gt;""),IF(AND(E11&gt;5,F11&gt;5),"I",IF(AND(E11&lt;=5,F11&gt;5),"II",IF(AND(E11&gt;5,F11&lt;=5),"IV",IF(AND(E11&lt;=5,F11&lt;=5),"III")))),"")</f>
        <v>IV</v>
      </c>
      <c r="H11" s="167" t="str">
        <f>IF(MATRIZ!AH16&lt;&gt;"",MATRIZ!AH16,"")</f>
        <v>REDUCIR EL RIESGO</v>
      </c>
      <c r="I11" s="192">
        <f>IF(MATRIZ!Q16&lt;&gt;"",MATRIZ!Q16,"")</f>
        <v>2.1</v>
      </c>
      <c r="J11" s="171" t="str">
        <f>IF(MATRIZ!I16&lt;&gt;"",MATRIZ!I16,"")</f>
        <v>Falta de un plan de mantenimiento de equipos de tic.</v>
      </c>
      <c r="K11" s="171" t="str">
        <f>IF(MATRIZ!AI16&lt;&gt;"",MATRIZ!AI16,"")&amp;IF(MATRIZ!AI17&lt;&gt;"",MATRIZ!AI17,"")&amp;IF(MATRIZ!AI18&lt;&gt;"",MATRIZ!AI18,"")</f>
        <v>1) Elaborar un diagnostico de TICs. 2) Elaborar y autorizar un plan de mantenimiento con designación de responsables.1) Actualizacion del manual de transmision a las diferentes locaciones del congreso con designación de responsables. 2) Implementación de bitacora de incidencias de las transmisiones en vivo.1) Capacitación del personal de comunicación social con relacion a la transmision en vivo. 2) Evaluacion del rendimiento del personal.</v>
      </c>
      <c r="L11" s="171" t="str">
        <f>IF(MATRIZ!B16&lt;&gt;"",MATRIZ!B16,"")</f>
        <v>Dirección de Cumunicación social</v>
      </c>
      <c r="M11" s="171" t="s">
        <v>150</v>
      </c>
      <c r="N11" s="171" t="s">
        <v>149</v>
      </c>
      <c r="O11" s="171" t="s">
        <v>148</v>
      </c>
      <c r="P11" s="169" t="s">
        <v>180</v>
      </c>
    </row>
    <row r="12" spans="1:16" ht="33" customHeight="1">
      <c r="A12" s="78"/>
      <c r="B12" s="174"/>
      <c r="C12" s="185"/>
      <c r="D12" s="185"/>
      <c r="E12" s="185"/>
      <c r="F12" s="185"/>
      <c r="G12" s="206"/>
      <c r="H12" s="167"/>
      <c r="I12" s="193"/>
      <c r="J12" s="172"/>
      <c r="K12" s="185"/>
      <c r="L12" s="185"/>
      <c r="M12" s="185"/>
      <c r="N12" s="185"/>
      <c r="O12" s="185"/>
      <c r="P12" s="170"/>
    </row>
    <row r="13" spans="1:16" ht="141" customHeight="1">
      <c r="A13" s="78"/>
      <c r="B13" s="174"/>
      <c r="C13" s="172"/>
      <c r="D13" s="172"/>
      <c r="E13" s="172"/>
      <c r="F13" s="172"/>
      <c r="G13" s="207"/>
      <c r="H13" s="81" t="str">
        <f>IF(MATRIZ!AH18&lt;&gt;"",MATRIZ!AH18,"")</f>
        <v>REDUCIR EL RIESGO</v>
      </c>
      <c r="I13" s="80">
        <f>IF(MATRIZ!Q17&lt;&gt;"",MATRIZ!Q17,"")</f>
        <v>2.2000000000000002</v>
      </c>
      <c r="J13" s="80" t="str">
        <f>IF(MATRIZ!I17&lt;&gt;"",MATRIZ!I17,"")</f>
        <v>Falta de actualización del manual de transmisión a las diferentes locaciones del congreso.</v>
      </c>
      <c r="K13" s="185"/>
      <c r="L13" s="185"/>
      <c r="M13" s="185"/>
      <c r="N13" s="185"/>
      <c r="O13" s="185"/>
      <c r="P13" s="181"/>
    </row>
    <row r="14" spans="1:16" ht="132">
      <c r="A14" s="78"/>
      <c r="B14" s="173">
        <f>IF(MATRIZ!A19="","",MATRIZ!A19)</f>
        <v>3</v>
      </c>
      <c r="C14" s="182" t="str">
        <f>MATRIZ!E19</f>
        <v>Emisión de resolutivos de asuntos turnados a comisiones realizado inadecuadamente</v>
      </c>
      <c r="D14" s="171" t="str">
        <f>IF(MATRIZ!G19="","",MATRIZ!G19)</f>
        <v>Legal</v>
      </c>
      <c r="E14" s="171">
        <f>IF(MATRIZ!AB19&lt;&gt;"",MATRIZ!AB19,"")</f>
        <v>3</v>
      </c>
      <c r="F14" s="171">
        <f>IF(MATRIZ!AC19&lt;&gt;"",MATRIZ!AC19,"")</f>
        <v>3</v>
      </c>
      <c r="G14" s="194" t="str">
        <f>IF(AND(E14&lt;&gt;"",F14&lt;&gt;""),IF(AND(E14&gt;5,F14&gt;5),"I",IF(AND(E14&lt;=5,F14&gt;5),"II",IF(AND(E14&gt;5,F14&lt;=5),"IV",IF(AND(E14&lt;=5,F14&lt;=5),"III")))),"")</f>
        <v>III</v>
      </c>
      <c r="H14" s="171" t="str">
        <f>IF(MATRIZ!AH19&lt;&gt;"",MATRIZ!AH19,"")</f>
        <v>REDUCIR EL RIESGO</v>
      </c>
      <c r="I14" s="80">
        <f>IF(MATRIZ!Q19&lt;&gt;"",MATRIZ!Q19,"")</f>
        <v>3.1</v>
      </c>
      <c r="J14" s="82" t="str">
        <f>IF(MATRIZ!I19&lt;&gt;"",MATRIZ!I19,"")</f>
        <v>Emisión deficiente de los resolutivos realizados por los secretarios técnicos.</v>
      </c>
      <c r="K14" s="167" t="str">
        <f>IF(MATRIZ!AI19&lt;&gt;"",MATRIZ!AI19,"")&amp;IF(MATRIZ!AI20&lt;&gt;"",MATRIZ!AI20,"")</f>
        <v>Diseñar e implementar un manual que permita una adecuada emisión de resolutivos.Diseñar semaforización seguimiento. 2) designacion de responsables. 3) evaluacion del cumplimiento.</v>
      </c>
      <c r="L14" s="167" t="str">
        <f>IF(MATRIZ!B19&lt;&gt;"",MATRIZ!B19,"")</f>
        <v>Coordinación de Asesoría</v>
      </c>
      <c r="M14" s="167" t="s">
        <v>157</v>
      </c>
      <c r="N14" s="167" t="s">
        <v>149</v>
      </c>
      <c r="O14" s="167" t="s">
        <v>148</v>
      </c>
      <c r="P14" s="169" t="s">
        <v>181</v>
      </c>
    </row>
    <row r="15" spans="1:16" ht="82.5" customHeight="1">
      <c r="A15" s="78"/>
      <c r="B15" s="174"/>
      <c r="C15" s="185"/>
      <c r="D15" s="185"/>
      <c r="E15" s="185"/>
      <c r="F15" s="185"/>
      <c r="G15" s="195"/>
      <c r="H15" s="185"/>
      <c r="I15" s="80">
        <f>IF(MATRIZ!Q20&lt;&gt;"",MATRIZ!Q20,"")</f>
        <v>3.2</v>
      </c>
      <c r="J15" s="82" t="str">
        <f>IF(MATRIZ!I20&lt;&gt;"",MATRIZ!I20,"")</f>
        <v>Entrega de los resolutivos fuera de los plazos legales establecidos</v>
      </c>
      <c r="K15" s="167"/>
      <c r="L15" s="167"/>
      <c r="M15" s="167"/>
      <c r="N15" s="167"/>
      <c r="O15" s="167"/>
      <c r="P15" s="170"/>
    </row>
    <row r="16" spans="1:16" ht="195" customHeight="1">
      <c r="A16" s="78"/>
      <c r="B16" s="173">
        <f>IF(MATRIZ!A21="","",MATRIZ!A21)</f>
        <v>4</v>
      </c>
      <c r="C16" s="182" t="str">
        <f>MATRIZ!E21</f>
        <v>Interacción permanente en las actividades del proceso legislativo en coordinación con los órganos auxiliares realizado de forma inadecuada</v>
      </c>
      <c r="D16" s="171" t="str">
        <f>IF(MATRIZ!G21="","",MATRIZ!G21)</f>
        <v>Administrativo</v>
      </c>
      <c r="E16" s="171">
        <f>IF(MATRIZ!AB21&lt;&gt;"",MATRIZ!AC21,"")</f>
        <v>2</v>
      </c>
      <c r="F16" s="171">
        <f>IF(MATRIZ!AC21&lt;&gt;"",MATRIZ!AC21,"")</f>
        <v>2</v>
      </c>
      <c r="G16" s="194" t="str">
        <f>IF(AND(E16&lt;&gt;"",F16&lt;&gt;""),IF(AND(E16&gt;5,F16&gt;5),"I",IF(AND(E16&lt;=5,F16&gt;5),"II",IF(AND(E16&gt;5,F16&lt;=5),"IV",IF(AND(E16&lt;=5,F16&lt;=5),"III")))),"")</f>
        <v>III</v>
      </c>
      <c r="H16" s="171" t="str">
        <f>IF(MATRIZ!AH21&lt;&gt;"",MATRIZ!AH21,"")</f>
        <v>REDUCIR EL RIESGO</v>
      </c>
      <c r="I16" s="79">
        <f>IF(MATRIZ!Q21&lt;&gt;"",MATRIZ!Q21,"")</f>
        <v>4.0999999999999996</v>
      </c>
      <c r="J16" s="82" t="str">
        <f>IF(MATRIZ!I21&lt;&gt;"",MATRIZ!I21,"")</f>
        <v>La disposición esta desfasada con la exigencia de las sesiones</v>
      </c>
      <c r="K16" s="167" t="str">
        <f>IF(MATRIZ!AI21&lt;&gt;"",MATRIZ!AI21,"")&amp;IF(MATRIZ!AI22&lt;&gt;"",MATRIZ!AI22,"")&amp;IF(MATRIZ!AI23&lt;&gt;"",MATRIZ!AI23,"")</f>
        <v>Diagnostico y mapeo del proceso legislativo.Implementar un sistema de gestion del proceso legislativo que centralice los tramites administrativos, el seguimiento de iniciativas y proyectos, y la actualizacion de registros y documentos en tiempo real.Designacion de responsables para el uso del sistema y mesas de trabajo con las areas involucradas (SSL, IEL, C.A., UI).</v>
      </c>
      <c r="L16" s="167" t="str">
        <f>IF(MATRIZ!B21&lt;&gt;"",MATRIZ!B21,"")</f>
        <v>Secretaría de Servicios Legislativos</v>
      </c>
      <c r="M16" s="167" t="s">
        <v>152</v>
      </c>
      <c r="N16" s="167" t="s">
        <v>149</v>
      </c>
      <c r="O16" s="167" t="s">
        <v>148</v>
      </c>
      <c r="P16" s="169" t="s">
        <v>182</v>
      </c>
    </row>
    <row r="17" spans="1:16" ht="150" customHeight="1">
      <c r="A17" s="78"/>
      <c r="B17" s="174"/>
      <c r="C17" s="185"/>
      <c r="D17" s="185"/>
      <c r="E17" s="185"/>
      <c r="F17" s="185"/>
      <c r="G17" s="195"/>
      <c r="H17" s="185"/>
      <c r="I17" s="79">
        <f>IF(MATRIZ!Q22&lt;&gt;"",MATRIZ!Q22,"")</f>
        <v>4.2</v>
      </c>
      <c r="J17" s="82" t="str">
        <f>IF(MATRIZ!I22&lt;&gt;"",MATRIZ!I22,"")</f>
        <v>Falta de revisión por disposición ya que la ley marca 16 horas para la revisión oportuna</v>
      </c>
      <c r="K17" s="167"/>
      <c r="L17" s="167"/>
      <c r="M17" s="167"/>
      <c r="N17" s="167"/>
      <c r="O17" s="167"/>
      <c r="P17" s="170"/>
    </row>
    <row r="18" spans="1:16" ht="139.5" customHeight="1">
      <c r="A18" s="78"/>
      <c r="B18" s="173">
        <f>IF(MATRIZ!A24="","",MATRIZ!A24)</f>
        <v>5</v>
      </c>
      <c r="C18" s="182" t="str">
        <f>MATRIZ!E24</f>
        <v>Programa "Conoce tu congreso" realizado sin entrega de aviso de privacidad y/o carta de consentimiento para el uso de imagen de niñas, niños y adolescentes.</v>
      </c>
      <c r="D18" s="171" t="str">
        <f>IF(MATRIZ!G24="","",MATRIZ!G24)</f>
        <v>Legal</v>
      </c>
      <c r="E18" s="171">
        <f>IF(MATRIZ!AB24&lt;&gt;"",MATRIZ!AB24,"")</f>
        <v>7</v>
      </c>
      <c r="F18" s="171">
        <f>IF(MATRIZ!AC24&lt;&gt;"",MATRIZ!AC24,"")</f>
        <v>5</v>
      </c>
      <c r="G18" s="194" t="str">
        <f>IF(AND(E18&lt;&gt;"",F18&lt;&gt;""),IF(AND(E18&gt;5,F18&gt;5),"I",IF(AND(E18&lt;=5,F18&gt;5),"II",IF(AND(E18&gt;5,F18&lt;=5),"IV",IF(AND(E18&lt;=5,F18&lt;=5),"III")))),"")</f>
        <v>IV</v>
      </c>
      <c r="H18" s="171" t="str">
        <f>IF(MATRIZ!AH24&lt;&gt;"",MATRIZ!AH24,"")</f>
        <v>REDUCIR EL RIESGO</v>
      </c>
      <c r="I18" s="171">
        <f>IF(MATRIZ!Q24&lt;&gt;"",MATRIZ!Q24,"")</f>
        <v>5.0999999999999996</v>
      </c>
      <c r="J18" s="171" t="str">
        <f>IF(MATRIZ!I24&lt;&gt;"",MATRIZ!I24,"")</f>
        <v>Falta de aviso de privacidad y/o carta de consentimiento en el programa "Conoce tu congreso"</v>
      </c>
      <c r="K18" s="167" t="str">
        <f>IF(MATRIZ!AI24&lt;&gt;"",MATRIZ!AI24,"")&amp;IF(MATRIZ!AI25&lt;&gt;"",MATRIZ!AI25,"")&amp;IF(MATRIZ!AI26&lt;&gt;"",MATRIZ!AI26,"")&amp;IF(MATRIZ!AI27&lt;&gt;"",MATRIZ!AI27,"")</f>
        <v>Revisión de status y manejo con medios institucionales.Mesas de trabajo con informatica. Para revisar temas de la pagina institucional IEL.Implementación de aviso de privacidad o consentimiento.Supervisión de la correcta implementación</v>
      </c>
      <c r="L18" s="167" t="str">
        <f>IF(MATRIZ!B24&lt;&gt;"",MATRIZ!B24,"")</f>
        <v>Instituto de Estudios Legislativos</v>
      </c>
      <c r="M18" s="167" t="s">
        <v>156</v>
      </c>
      <c r="N18" s="167" t="s">
        <v>149</v>
      </c>
      <c r="O18" s="167" t="s">
        <v>148</v>
      </c>
      <c r="P18" s="169" t="s">
        <v>186</v>
      </c>
    </row>
    <row r="19" spans="1:16" ht="60" customHeight="1">
      <c r="A19" s="78"/>
      <c r="B19" s="174"/>
      <c r="C19" s="185"/>
      <c r="D19" s="185"/>
      <c r="E19" s="185"/>
      <c r="F19" s="185"/>
      <c r="G19" s="195"/>
      <c r="H19" s="185"/>
      <c r="I19" s="172"/>
      <c r="J19" s="172"/>
      <c r="K19" s="167"/>
      <c r="L19" s="167"/>
      <c r="M19" s="167"/>
      <c r="N19" s="167"/>
      <c r="O19" s="167"/>
      <c r="P19" s="170"/>
    </row>
    <row r="20" spans="1:16" ht="90" customHeight="1">
      <c r="A20" s="78"/>
      <c r="B20" s="173">
        <f>IF(MATRIZ!A28="","",MATRIZ!A28)</f>
        <v>6</v>
      </c>
      <c r="C20" s="182" t="str">
        <f>MATRIZ!E28</f>
        <v>Control de entrada, salidas, permisos y exención del checador implementado de forma inadecuada</v>
      </c>
      <c r="D20" s="171" t="str">
        <f>IF(MATRIZ!G28="","",MATRIZ!G28)</f>
        <v>De recursos humanos</v>
      </c>
      <c r="E20" s="171">
        <f>IF(MATRIZ!AB28&lt;&gt;"",MATRIZ!AB28,"")</f>
        <v>6</v>
      </c>
      <c r="F20" s="171">
        <f>IF(MATRIZ!AC28&lt;&gt;"",MATRIZ!AC28,"")</f>
        <v>2</v>
      </c>
      <c r="G20" s="194" t="str">
        <f>IF(AND(E20&lt;&gt;"",F20&lt;&gt;""),IF(AND(E20&gt;5,F20&gt;5),"I",IF(AND(E20&lt;=5,F20&gt;5),"II",IF(AND(E20&gt;5,F20&lt;=5),"IV",IF(AND(E20&lt;=5,F20&lt;=5),"III")))),"")</f>
        <v>IV</v>
      </c>
      <c r="H20" s="171" t="str">
        <f>IF(MATRIZ!AH28&lt;&gt;"",MATRIZ!AH28,"")</f>
        <v>REDUCIR EL RIESGO</v>
      </c>
      <c r="I20" s="171">
        <f>IF(MATRIZ!Q28&lt;&gt;"",MATRIZ!Q28,"")</f>
        <v>6.1</v>
      </c>
      <c r="J20" s="208" t="str">
        <f>IF(MATRIZ!I28&lt;&gt;"",MATRIZ!I28,"")</f>
        <v>Falta de atención a los lineamientos de las personas servidoras públicas</v>
      </c>
      <c r="K20" s="167" t="str">
        <f>IF(MATRIZ!AI28&lt;&gt;"",MATRIZ!AI28,"")&amp;IF(MATRIZ!AI29&lt;&gt;"",MATRIZ!AI29,"")&amp;IF(MATRIZ!AI30&lt;&gt;"",MATRIZ!AI30,"")&amp;IF(MATRIZ!AI31&lt;&gt;"",MATRIZ!AI31,"")</f>
        <v>Mesas de trabajo con áreas de control (seguridad interna y el órgano interno de control), para verificar puntos débiles y/o detectados.Implementación de estrategias para el control de entradas, salidas, permisos y exencion del checador.Difusión de lineamientos internos en medios impresos y digitalesSupervisión de la correcta implementación</v>
      </c>
      <c r="L20" s="167" t="str">
        <f>IF(MATRIZ!B28&lt;&gt;"",MATRIZ!B28,"")</f>
        <v>Dirección de Recursos Humanos</v>
      </c>
      <c r="M20" s="186" t="s">
        <v>155</v>
      </c>
      <c r="N20" s="186" t="s">
        <v>149</v>
      </c>
      <c r="O20" s="186" t="s">
        <v>148</v>
      </c>
      <c r="P20" s="169" t="s">
        <v>185</v>
      </c>
    </row>
    <row r="21" spans="1:16" ht="192.75" customHeight="1">
      <c r="A21" s="78"/>
      <c r="B21" s="174"/>
      <c r="C21" s="185"/>
      <c r="D21" s="185"/>
      <c r="E21" s="185"/>
      <c r="F21" s="185"/>
      <c r="G21" s="195"/>
      <c r="H21" s="185"/>
      <c r="I21" s="172"/>
      <c r="J21" s="209"/>
      <c r="K21" s="167"/>
      <c r="L21" s="167"/>
      <c r="M21" s="185"/>
      <c r="N21" s="185"/>
      <c r="O21" s="185"/>
      <c r="P21" s="170"/>
    </row>
    <row r="22" spans="1:16" ht="120" customHeight="1">
      <c r="A22" s="78"/>
      <c r="B22" s="184">
        <f>IF(MATRIZ!A32="","",MATRIZ!A32)</f>
        <v>7</v>
      </c>
      <c r="C22" s="196" t="str">
        <f>MATRIZ!E32</f>
        <v>Control de bienes muebles y parque vehicular realizado insuficientemente.</v>
      </c>
      <c r="D22" s="167" t="str">
        <f>IF(MATRIZ!G32="","",MATRIZ!G32)</f>
        <v>Administrativo</v>
      </c>
      <c r="E22" s="171">
        <f>IF(MATRIZ!AB32&lt;&gt;"",MATRIZ!M32,"")</f>
        <v>8</v>
      </c>
      <c r="F22" s="171">
        <f>IF(MATRIZ!AC32&lt;&gt;"",MATRIZ!AC32,"")</f>
        <v>6</v>
      </c>
      <c r="G22" s="175" t="str">
        <f>IF(AND(E22&lt;&gt;"",F22&lt;&gt;""),IF(AND(E22&gt;5,F22&gt;5),"I",IF(AND(E22&lt;=5,F22&gt;5),"II",IF(AND(E22&gt;5,F22&lt;=5),"IV",IF(AND(E22&lt;=5,F22&lt;=5),"III")))),"")</f>
        <v>I</v>
      </c>
      <c r="H22" s="167" t="str">
        <f>IF(MATRIZ!AH32&lt;&gt;"",MATRIZ!AH32,"")</f>
        <v>REDUCIR EL RIESGO</v>
      </c>
      <c r="I22" s="83">
        <f>IF(MATRIZ!Q32&lt;&gt;"",MATRIZ!Q32,"")</f>
        <v>8.1</v>
      </c>
      <c r="J22" s="83" t="str">
        <f>IF(MATRIZ!I32&lt;&gt;"",MATRIZ!I32,"")</f>
        <v>No se ha actualizado el comité de desincorporación de bienes.</v>
      </c>
      <c r="K22" s="167" t="str">
        <f>IF(MATRIZ!AI32&lt;&gt;"",MATRIZ!AI32,"")&amp;IF(MATRIZ!AI33&lt;&gt;"",MATRIZ!AI33,"")&amp;IF(MATRIZ!AI34&lt;&gt;"",MATRIZ!AI34,"")&amp;IF(MATRIZ!AI35&lt;&gt;"",MATRIZ!AI35,"")</f>
        <v>Gestion para la actualización del comité de desincorporación de bienesControl de bienes a desincorporar con ubicación fisica del bien.Resguardos actualizados.Actualización del sistema de bienes</v>
      </c>
      <c r="L22" s="167" t="str">
        <f>IF(MATRIZ!B32&lt;&gt;"",MATRIZ!B32,"")</f>
        <v>Servicios Generales</v>
      </c>
      <c r="M22" s="167" t="s">
        <v>153</v>
      </c>
      <c r="N22" s="167" t="s">
        <v>149</v>
      </c>
      <c r="O22" s="167" t="s">
        <v>148</v>
      </c>
      <c r="P22" s="169" t="s">
        <v>184</v>
      </c>
    </row>
    <row r="23" spans="1:16" ht="132.75" customHeight="1">
      <c r="A23" s="78"/>
      <c r="B23" s="184"/>
      <c r="C23" s="167"/>
      <c r="D23" s="167"/>
      <c r="E23" s="185"/>
      <c r="F23" s="185"/>
      <c r="G23" s="175"/>
      <c r="H23" s="167"/>
      <c r="I23" s="84">
        <f>IF(MATRIZ!Q34&lt;&gt;"",MATRIZ!Q34,"")</f>
        <v>8.1999999999999993</v>
      </c>
      <c r="J23" s="83" t="str">
        <f>IF(MATRIZ!I34&lt;&gt;"",MATRIZ!I34,"")</f>
        <v>Falta de control de los bienes a desincorporar</v>
      </c>
      <c r="K23" s="167"/>
      <c r="L23" s="167"/>
      <c r="M23" s="167"/>
      <c r="N23" s="167"/>
      <c r="O23" s="167"/>
      <c r="P23" s="170"/>
    </row>
    <row r="24" spans="1:16" ht="249.75" customHeight="1">
      <c r="A24" s="78"/>
      <c r="B24" s="173">
        <f>IF(MATRIZ!A36="","",MATRIZ!A36)</f>
        <v>8</v>
      </c>
      <c r="C24" s="167" t="str">
        <f>IF(MATRIZ!E36="","",MATRIZ!E36)</f>
        <v>Utilización de los recursos asignados y las facultades atribuidas para fines distintos a los legales en la comprobación de la partida 399004 Desarrollo parlamentario</v>
      </c>
      <c r="D24" s="167" t="str">
        <f>IF(MATRIZ!G36="","",MATRIZ!G36)</f>
        <v>De corrupción</v>
      </c>
      <c r="E24" s="171">
        <f>IF(MATRIZ!AB36&lt;&gt;"",MATRIZ!M36,"")</f>
        <v>10</v>
      </c>
      <c r="F24" s="171">
        <f>IF(MATRIZ!AC36&lt;&gt;"",MATRIZ!AC36,"")</f>
        <v>10</v>
      </c>
      <c r="G24" s="175" t="str">
        <f>IF(AND(E24&lt;&gt;"",F24&lt;&gt;""),IF(AND(E24&gt;5,F24&gt;5),"I",IF(AND(E24&lt;=5,F24&gt;5),"II",IF(AND(E24&gt;5,F24&lt;=5),"IV",IF(AND(E24&lt;=5,F24&lt;=5),"III")))),"")</f>
        <v>I</v>
      </c>
      <c r="H24" s="167" t="str">
        <f>IF(MATRIZ!AH36&lt;&gt;"",MATRIZ!AH36,"")</f>
        <v>REDUCIR EL RIESGO</v>
      </c>
      <c r="I24" s="168">
        <f>IF(MATRIZ!Q36&lt;&gt;"",MATRIZ!Q36,"")</f>
        <v>9.1</v>
      </c>
      <c r="J24" s="178" t="str">
        <f>IF(MATRIZ!I36&lt;&gt;"",MATRIZ!I36,"")</f>
        <v>La documentación presentada no cumpla con los requerimientos mínimos para la correcta comprobación.</v>
      </c>
      <c r="K24" s="167" t="str">
        <f>IF(MATRIZ!AI36&lt;&gt;"",MATRIZ!AI36,"")&amp;IF(MATRIZ!AI37&lt;&gt;"",MATRIZ!AI37,"")&amp;IF(MATRIZ!AI38&lt;&gt;"",MATRIZ!AI38,"")</f>
        <v>Actualización del manual existente en conjunto con el órgano interno de control y la coordinación de asesoría para su revisión y visto bueno.Dar a conocer a los servidores públicos el documento autorizado.Capacitar a las y los servidores públicos para la aplicación normativa para no caer en observaciones.</v>
      </c>
      <c r="L24" s="167" t="str">
        <f>IF(MATRIZ!B36&lt;&gt;"",MATRIZ!B36,"")</f>
        <v>Contabilidad</v>
      </c>
      <c r="M24" s="167" t="s">
        <v>154</v>
      </c>
      <c r="N24" s="167" t="s">
        <v>149</v>
      </c>
      <c r="O24" s="167" t="s">
        <v>148</v>
      </c>
      <c r="P24" s="169" t="s">
        <v>183</v>
      </c>
    </row>
    <row r="25" spans="1:16" ht="15" customHeight="1">
      <c r="A25" s="78"/>
      <c r="B25" s="174"/>
      <c r="C25" s="167"/>
      <c r="D25" s="167"/>
      <c r="E25" s="185"/>
      <c r="F25" s="185"/>
      <c r="G25" s="175"/>
      <c r="H25" s="167"/>
      <c r="I25" s="187"/>
      <c r="J25" s="188"/>
      <c r="K25" s="167"/>
      <c r="L25" s="167"/>
      <c r="M25" s="167"/>
      <c r="N25" s="167"/>
      <c r="O25" s="167"/>
      <c r="P25" s="170"/>
    </row>
    <row r="26" spans="1:16" ht="15" customHeight="1">
      <c r="A26" s="77"/>
      <c r="B26" s="173">
        <f>IF(MATRIZ!A39="","",MATRIZ!A39)</f>
        <v>9</v>
      </c>
      <c r="C26" s="167" t="str">
        <f>IF(MATRIZ!E39="","",MATRIZ!E39)</f>
        <v>Capacitación en materia ética de altos mandos, diputados y personal a su cargo, cubiertas insuficientemente</v>
      </c>
      <c r="D26" s="167" t="str">
        <f>IF(MATRIZ!G39="","",MATRIZ!G39)</f>
        <v>Otros</v>
      </c>
      <c r="E26" s="167">
        <f>IF(MATRIZ!AB39&lt;&gt;"",MATRIZ!M39,"")</f>
        <v>9</v>
      </c>
      <c r="F26" s="167">
        <f>IF(MATRIZ!AC39&lt;&gt;"",MATRIZ!AC39,"")</f>
        <v>10</v>
      </c>
      <c r="G26" s="175" t="str">
        <f>IF(AND(E26&lt;&gt;"",F26&lt;&gt;""),IF(AND(E26&gt;5,F26&gt;5),"I",IF(AND(E26&lt;=5,F26&gt;5),"II",IF(AND(E26&gt;5,F26&lt;=5),"IV",IF(AND(E26&lt;=5,F26&lt;=5),"III")))),"")</f>
        <v>I</v>
      </c>
      <c r="H26" s="167" t="str">
        <f>IF(MATRIZ!AH39&lt;&gt;"",MATRIZ!AH39,"")</f>
        <v>REDUCIR EL RIESGO</v>
      </c>
      <c r="I26" s="168">
        <f>IF(MATRIZ!Q39&lt;&gt;"",MATRIZ!Q39,"")</f>
        <v>9.1</v>
      </c>
      <c r="J26" s="178" t="str">
        <f>IF(MATRIZ!I39&lt;&gt;"",MATRIZ!I39,"")</f>
        <v>Falta de sensibilización en materia ética de altos mandos, diputados y personal a su cargo</v>
      </c>
      <c r="K26" s="167" t="str">
        <f>IF(MATRIZ!AI39&lt;&gt;"",MATRIZ!AI39,"")&amp;IF(MATRIZ!AI40&lt;&gt;"",MATRIZ!AI40,"")&amp;IF(MATRIZ!AI41&lt;&gt;"",MATRIZ!AI41,"")</f>
        <v>Capacitaciones de sensibilización en materia ética a altos mandos, diputados y personal a su cargo.Evaluaciones al personal capacitadoInforme de resultados obtenidos</v>
      </c>
      <c r="L26" s="167" t="str">
        <f>IF(MATRIZ!B39&lt;&gt;"",MATRIZ!B39,"")</f>
        <v>CEPCI</v>
      </c>
      <c r="M26" s="168" t="s">
        <v>190</v>
      </c>
      <c r="N26" s="167" t="s">
        <v>149</v>
      </c>
      <c r="O26" s="167" t="s">
        <v>148</v>
      </c>
      <c r="P26" s="169" t="s">
        <v>179</v>
      </c>
    </row>
    <row r="27" spans="1:16" ht="137.25" customHeight="1">
      <c r="A27" s="77"/>
      <c r="B27" s="174"/>
      <c r="C27" s="168"/>
      <c r="D27" s="168"/>
      <c r="E27" s="168"/>
      <c r="F27" s="168"/>
      <c r="G27" s="176"/>
      <c r="H27" s="168"/>
      <c r="I27" s="177"/>
      <c r="J27" s="177"/>
      <c r="K27" s="168"/>
      <c r="L27" s="168"/>
      <c r="M27" s="177"/>
      <c r="N27" s="168"/>
      <c r="O27" s="168"/>
      <c r="P27" s="170"/>
    </row>
    <row r="28" spans="1:16" ht="199.5" customHeight="1">
      <c r="A28" s="77"/>
      <c r="B28" s="184">
        <f>IF(MATRIZ!A42="","",MATRIZ!A42)</f>
        <v>10</v>
      </c>
      <c r="C28" s="167" t="str">
        <f>IF(MATRIZ!E42="","",MATRIZ!E42)</f>
        <v>Informe Financieros Ficticios de CFDI y XML recibido con estatus de cancelado</v>
      </c>
      <c r="D28" s="167" t="str">
        <f>IF(MATRIZ!G42="","",MATRIZ!G42)</f>
        <v>De corrupción</v>
      </c>
      <c r="E28" s="167">
        <f>IF(MATRIZ!AB42&lt;&gt;"",MATRIZ!M42,"")</f>
        <v>9</v>
      </c>
      <c r="F28" s="167">
        <f>IF(MATRIZ!AC42&lt;&gt;"",MATRIZ!AC42,"")</f>
        <v>10</v>
      </c>
      <c r="G28" s="175" t="str">
        <f>IF(AND(E28&lt;&gt;"",F28&lt;&gt;""),IF(AND(E28&gt;5,F28&gt;5),"I",IF(AND(E28&lt;=5,F28&gt;5),"II",IF(AND(E28&gt;5,F28&lt;=5),"IV",IF(AND(E28&lt;=5,F28&lt;=5),"III")))),"")</f>
        <v>I</v>
      </c>
      <c r="H28" s="167" t="str">
        <f>IF(MATRIZ!AH42&lt;&gt;"",MATRIZ!AH42,"")</f>
        <v>REDUCIR EL RIESGO</v>
      </c>
      <c r="I28" s="167">
        <f>IF(MATRIZ!Q42&lt;&gt;"",MATRIZ!Q42,"")</f>
        <v>10.1</v>
      </c>
      <c r="J28" s="167" t="str">
        <f>IF(MATRIZ!I42&lt;&gt;"",MATRIZ!I42,"")</f>
        <v>No se cuenta con una persona que revise y verifique en la plataforma del SAT el estatus de los documentos</v>
      </c>
      <c r="K28" s="167" t="str">
        <f>IF(MATRIZ!AI42&lt;&gt;"",MATRIZ!AI42,"")&amp;IF(MATRIZ!AI43&lt;&gt;"",MATRIZ!AI43,"")&amp;IF(MATRIZ!AI44&lt;&gt;"",MATRIZ!AI44,"")</f>
        <v>Revisar en la plataforma del SAT los CFDI entregados por el proveedor.Imprimir la verificación del CFDI.Anexar al expediente correponidente la verificación del CFDI.</v>
      </c>
      <c r="L28" s="167" t="str">
        <f>IF(MATRIZ!B42&lt;&gt;"",MATRIZ!B42,"")</f>
        <v>Contabilidad</v>
      </c>
      <c r="M28" s="167" t="s">
        <v>154</v>
      </c>
      <c r="N28" s="167" t="s">
        <v>149</v>
      </c>
      <c r="O28" s="167" t="s">
        <v>148</v>
      </c>
      <c r="P28" s="183" t="s">
        <v>191</v>
      </c>
    </row>
    <row r="29" spans="1:16" ht="2.25" customHeight="1">
      <c r="A29" s="77"/>
      <c r="B29" s="184"/>
      <c r="C29" s="167"/>
      <c r="D29" s="167"/>
      <c r="E29" s="167"/>
      <c r="F29" s="167"/>
      <c r="G29" s="175"/>
      <c r="H29" s="167"/>
      <c r="I29" s="167"/>
      <c r="J29" s="167"/>
      <c r="K29" s="167"/>
      <c r="L29" s="167"/>
      <c r="M29" s="167"/>
      <c r="N29" s="167"/>
      <c r="O29" s="167"/>
      <c r="P29" s="183"/>
    </row>
  </sheetData>
  <mergeCells count="159">
    <mergeCell ref="J20:J21"/>
    <mergeCell ref="I20:I21"/>
    <mergeCell ref="M14:M15"/>
    <mergeCell ref="N14:N15"/>
    <mergeCell ref="O14:O15"/>
    <mergeCell ref="L22:L23"/>
    <mergeCell ref="M22:M23"/>
    <mergeCell ref="N22:N23"/>
    <mergeCell ref="O22:O23"/>
    <mergeCell ref="O18:O19"/>
    <mergeCell ref="N18:N19"/>
    <mergeCell ref="O16:O17"/>
    <mergeCell ref="K14:K15"/>
    <mergeCell ref="L14:L15"/>
    <mergeCell ref="G18:G19"/>
    <mergeCell ref="H18:H19"/>
    <mergeCell ref="I18:I19"/>
    <mergeCell ref="J18:J19"/>
    <mergeCell ref="B14:B15"/>
    <mergeCell ref="C14:C15"/>
    <mergeCell ref="D14:D15"/>
    <mergeCell ref="E14:E15"/>
    <mergeCell ref="F14:F15"/>
    <mergeCell ref="G14:G15"/>
    <mergeCell ref="H14:H15"/>
    <mergeCell ref="M28:M29"/>
    <mergeCell ref="N28:N29"/>
    <mergeCell ref="O28:O29"/>
    <mergeCell ref="L9:L10"/>
    <mergeCell ref="E9:E10"/>
    <mergeCell ref="G9:G10"/>
    <mergeCell ref="F9:F10"/>
    <mergeCell ref="L28:L29"/>
    <mergeCell ref="K28:K29"/>
    <mergeCell ref="H28:H29"/>
    <mergeCell ref="G28:G29"/>
    <mergeCell ref="E28:E29"/>
    <mergeCell ref="I28:I29"/>
    <mergeCell ref="J28:J29"/>
    <mergeCell ref="L24:L25"/>
    <mergeCell ref="M24:M25"/>
    <mergeCell ref="N24:N25"/>
    <mergeCell ref="O24:O25"/>
    <mergeCell ref="E11:E13"/>
    <mergeCell ref="F11:F13"/>
    <mergeCell ref="G11:G13"/>
    <mergeCell ref="K11:K13"/>
    <mergeCell ref="L11:L13"/>
    <mergeCell ref="M11:M13"/>
    <mergeCell ref="F20:F21"/>
    <mergeCell ref="C20:C21"/>
    <mergeCell ref="B4:P4"/>
    <mergeCell ref="B5:P5"/>
    <mergeCell ref="B7:B8"/>
    <mergeCell ref="C7:C8"/>
    <mergeCell ref="D7:D8"/>
    <mergeCell ref="F7:F8"/>
    <mergeCell ref="J7:J8"/>
    <mergeCell ref="K7:K8"/>
    <mergeCell ref="E7:E8"/>
    <mergeCell ref="I7:I8"/>
    <mergeCell ref="L7:L8"/>
    <mergeCell ref="G7:G8"/>
    <mergeCell ref="H7:H8"/>
    <mergeCell ref="M7:M8"/>
    <mergeCell ref="N7:N8"/>
    <mergeCell ref="P7:P8"/>
    <mergeCell ref="G16:G17"/>
    <mergeCell ref="H16:H17"/>
    <mergeCell ref="K16:K17"/>
    <mergeCell ref="L16:L17"/>
    <mergeCell ref="M16:M17"/>
    <mergeCell ref="N16:N17"/>
    <mergeCell ref="G20:G21"/>
    <mergeCell ref="K18:K19"/>
    <mergeCell ref="L18:L19"/>
    <mergeCell ref="M18:M19"/>
    <mergeCell ref="F28:F29"/>
    <mergeCell ref="E16:E17"/>
    <mergeCell ref="F16:F17"/>
    <mergeCell ref="D16:D17"/>
    <mergeCell ref="B22:B23"/>
    <mergeCell ref="C22:C23"/>
    <mergeCell ref="D22:D23"/>
    <mergeCell ref="E22:E23"/>
    <mergeCell ref="F22:F23"/>
    <mergeCell ref="B16:B17"/>
    <mergeCell ref="B18:B19"/>
    <mergeCell ref="C18:C19"/>
    <mergeCell ref="D18:D19"/>
    <mergeCell ref="E18:E19"/>
    <mergeCell ref="F18:F19"/>
    <mergeCell ref="B24:B25"/>
    <mergeCell ref="B20:B21"/>
    <mergeCell ref="C16:C17"/>
    <mergeCell ref="D20:D21"/>
    <mergeCell ref="E20:E21"/>
    <mergeCell ref="O7:O8"/>
    <mergeCell ref="D9:D10"/>
    <mergeCell ref="B11:B13"/>
    <mergeCell ref="D11:D13"/>
    <mergeCell ref="N9:N10"/>
    <mergeCell ref="O9:O10"/>
    <mergeCell ref="H9:H10"/>
    <mergeCell ref="M9:M10"/>
    <mergeCell ref="C11:C13"/>
    <mergeCell ref="N11:N13"/>
    <mergeCell ref="O11:O13"/>
    <mergeCell ref="H11:H12"/>
    <mergeCell ref="I11:I12"/>
    <mergeCell ref="J11:J12"/>
    <mergeCell ref="P28:P29"/>
    <mergeCell ref="B28:B29"/>
    <mergeCell ref="D28:D29"/>
    <mergeCell ref="C28:C29"/>
    <mergeCell ref="H20:H21"/>
    <mergeCell ref="K20:K21"/>
    <mergeCell ref="G22:G23"/>
    <mergeCell ref="H22:H23"/>
    <mergeCell ref="K22:K23"/>
    <mergeCell ref="L20:L21"/>
    <mergeCell ref="M20:M21"/>
    <mergeCell ref="N20:N21"/>
    <mergeCell ref="O20:O21"/>
    <mergeCell ref="C24:C25"/>
    <mergeCell ref="D24:D25"/>
    <mergeCell ref="E24:E25"/>
    <mergeCell ref="F24:F25"/>
    <mergeCell ref="G24:G25"/>
    <mergeCell ref="H24:H25"/>
    <mergeCell ref="I24:I25"/>
    <mergeCell ref="K26:K27"/>
    <mergeCell ref="L26:L27"/>
    <mergeCell ref="M26:M27"/>
    <mergeCell ref="J24:J25"/>
    <mergeCell ref="N26:N27"/>
    <mergeCell ref="O26:O27"/>
    <mergeCell ref="P26:P27"/>
    <mergeCell ref="K9:K10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P9:P10"/>
    <mergeCell ref="P11:P13"/>
    <mergeCell ref="P14:P15"/>
    <mergeCell ref="P16:P17"/>
    <mergeCell ref="P18:P19"/>
    <mergeCell ref="P20:P21"/>
    <mergeCell ref="P22:P23"/>
    <mergeCell ref="P24:P25"/>
    <mergeCell ref="K24:K25"/>
    <mergeCell ref="B9:B10"/>
    <mergeCell ref="C9:C10"/>
  </mergeCells>
  <conditionalFormatting sqref="G9:G11 G14 G16 G18 G20 G22">
    <cfRule type="containsText" dxfId="15" priority="17" operator="containsText" text="IV">
      <formula>NOT(ISERROR(SEARCH(("IV"),(G9))))</formula>
    </cfRule>
    <cfRule type="containsText" dxfId="14" priority="18" operator="containsText" text="III">
      <formula>NOT(ISERROR(SEARCH(("III"),(G9))))</formula>
    </cfRule>
    <cfRule type="containsText" dxfId="13" priority="19" operator="containsText" text="II">
      <formula>NOT(ISERROR(SEARCH(("II"),(G9))))</formula>
    </cfRule>
    <cfRule type="containsText" dxfId="12" priority="20" operator="containsText" text="I">
      <formula>NOT(ISERROR(SEARCH(("I"),(G9))))</formula>
    </cfRule>
  </conditionalFormatting>
  <conditionalFormatting sqref="G24">
    <cfRule type="containsText" dxfId="11" priority="13" operator="containsText" text="IV">
      <formula>NOT(ISERROR(SEARCH(("IV"),(G24))))</formula>
    </cfRule>
    <cfRule type="containsText" dxfId="10" priority="14" operator="containsText" text="III">
      <formula>NOT(ISERROR(SEARCH(("III"),(G24))))</formula>
    </cfRule>
    <cfRule type="containsText" dxfId="9" priority="15" operator="containsText" text="II">
      <formula>NOT(ISERROR(SEARCH(("II"),(G24))))</formula>
    </cfRule>
    <cfRule type="containsText" dxfId="8" priority="16" operator="containsText" text="I">
      <formula>NOT(ISERROR(SEARCH(("I"),(G24))))</formula>
    </cfRule>
  </conditionalFormatting>
  <conditionalFormatting sqref="G26">
    <cfRule type="containsText" dxfId="7" priority="1" operator="containsText" text="IV">
      <formula>NOT(ISERROR(SEARCH(("IV"),(G26))))</formula>
    </cfRule>
    <cfRule type="containsText" dxfId="6" priority="2" operator="containsText" text="III">
      <formula>NOT(ISERROR(SEARCH(("III"),(G26))))</formula>
    </cfRule>
    <cfRule type="containsText" dxfId="5" priority="3" operator="containsText" text="II">
      <formula>NOT(ISERROR(SEARCH(("II"),(G26))))</formula>
    </cfRule>
    <cfRule type="containsText" dxfId="4" priority="4" operator="containsText" text="I">
      <formula>NOT(ISERROR(SEARCH(("I"),(G26))))</formula>
    </cfRule>
  </conditionalFormatting>
  <conditionalFormatting sqref="G28">
    <cfRule type="containsText" dxfId="3" priority="5" operator="containsText" text="IV">
      <formula>NOT(ISERROR(SEARCH(("IV"),(G28))))</formula>
    </cfRule>
    <cfRule type="containsText" dxfId="2" priority="6" operator="containsText" text="III">
      <formula>NOT(ISERROR(SEARCH(("III"),(G28))))</formula>
    </cfRule>
    <cfRule type="containsText" dxfId="1" priority="7" operator="containsText" text="II">
      <formula>NOT(ISERROR(SEARCH(("II"),(G28))))</formula>
    </cfRule>
    <cfRule type="containsText" dxfId="0" priority="8" operator="containsText" text="I">
      <formula>NOT(ISERROR(SEARCH(("I"),(G28))))</formula>
    </cfRule>
  </conditionalFormatting>
  <printOptions horizontalCentered="1" verticalCentered="1"/>
  <pageMargins left="0" right="0" top="0" bottom="0" header="0" footer="0"/>
  <pageSetup paperSize="345" scale="21" orientation="landscape" r:id="rId1"/>
  <headerFooter>
    <oddFooter>&amp;C&amp;"Helvetica Neue,Regular"&amp;12&amp;K000000&amp;P</oddFoot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MATRIZ</vt:lpstr>
      <vt:lpstr>MAPA</vt:lpstr>
      <vt:lpstr>PTAR</vt:lpstr>
      <vt:lpstr>MAPA!Área_de_impresión</vt:lpstr>
      <vt:lpstr>MATRIZ!Área_de_impresión</vt:lpstr>
      <vt:lpstr>PTAR!Área_de_impresión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2025-03-10T20:10:02Z</cp:lastPrinted>
  <dcterms:created xsi:type="dcterms:W3CDTF">2024-02-09T16:36:10Z</dcterms:created>
  <dcterms:modified xsi:type="dcterms:W3CDTF">2025-10-02T17:47:29Z</dcterms:modified>
</cp:coreProperties>
</file>